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375" windowWidth="7665" windowHeight="1035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text'!$J$102</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text'!$J$116</definedName>
    <definedName name="CndW_Radiant_Temp">'imf input text'!$J$117</definedName>
    <definedName name="Condenser_Pump_MaxFlow">'imf input text'!$E$169</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text'!$J$44</definedName>
    <definedName name="HW_Pump_MaxFlow">'imf input text'!$E$167</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text'!$J$97</definedName>
    <definedName name="Int_DesignPhi">'imf input text'!$J$86</definedName>
    <definedName name="Int_DiffAngle">'imf input text'!$J$90</definedName>
    <definedName name="Int_DiffArea">'imf input text'!$J$89</definedName>
    <definedName name="Int_DiffCoeff_A">'imf input text'!$J$95</definedName>
    <definedName name="Int_DiffType">'imf input text'!$J$87</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text'!$J$120</definedName>
    <definedName name="RadiantCore_NightCoolingSP">'imf input text'!$J$121</definedName>
    <definedName name="RadiantPerim_CoolingSP">'imf input text'!$J$118</definedName>
    <definedName name="RadiantPerim_NightCoolingSP">'imf input text'!$J$119</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text'!$J$101</definedName>
    <definedName name="Swing_Season_Operation">'imf input text'!$J$122</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G39" i="12" l="1"/>
  <c r="E32" i="12" l="1"/>
  <c r="E31" i="12"/>
  <c r="E50" i="12"/>
  <c r="E49" i="12"/>
  <c r="B29" i="12" l="1"/>
  <c r="J85" i="12" l="1"/>
  <c r="J67" i="12"/>
  <c r="E81" i="12" l="1"/>
  <c r="E82" i="12" s="1"/>
  <c r="E36" i="12"/>
  <c r="E267" i="12" l="1"/>
  <c r="Q40" i="12"/>
  <c r="E15" i="12" l="1"/>
  <c r="T13" i="12"/>
  <c r="E273" i="12"/>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4" i="12"/>
  <c r="J25" i="12"/>
  <c r="J26"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49" i="12" l="1"/>
  <c r="E247" i="12"/>
  <c r="E251" i="12" l="1"/>
  <c r="B251" i="12" s="1"/>
  <c r="E250" i="12"/>
  <c r="B250" i="12" s="1"/>
  <c r="E196"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E229" i="12" l="1"/>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2"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E41" i="12"/>
  <c r="E42" i="12"/>
  <c r="E48" i="12"/>
  <c r="B48" i="12" s="1"/>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2" i="12"/>
  <c r="D16" i="28"/>
  <c r="D24" i="28"/>
  <c r="D15" i="28"/>
  <c r="D25" i="28"/>
  <c r="D23" i="28"/>
  <c r="B34" i="12"/>
  <c r="B85" i="12"/>
  <c r="B18" i="12"/>
  <c r="B60" i="12"/>
  <c r="B58" i="12"/>
  <c r="B56" i="12"/>
  <c r="B55" i="12"/>
  <c r="B52" i="12"/>
  <c r="B42" i="12"/>
  <c r="B40"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<sst xmlns="http://schemas.openxmlformats.org/spreadsheetml/2006/main" count="5382" uniqueCount="2997">
  <si>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</si>
  <si>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</si>
  <si>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</si>
  <si>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</si>
  <si>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</si>
  <si>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</si>
  <si>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</si>
  <si>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</si>
  <si>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</si>
  <si>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</si>
  <si>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</si>
  <si>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</si>
  <si>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</si>
  <si>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</si>
  <si>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</si>
  <si>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</si>
  <si>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</si>
  <si>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</si>
  <si>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</si>
  <si>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</si>
  <si>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</si>
  <si>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</si>
  <si>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</si>
  <si>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</si>
  <si>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</si>
  <si>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</si>
  <si>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</si>
  <si>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</si>
  <si>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</si>
  <si>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</si>
  <si>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</si>
  <si>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</si>
  <si>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</si>
  <si>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</si>
  <si>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</si>
  <si>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</si>
  <si>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</si>
  <si>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</si>
  <si>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</si>
  <si>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</si>
  <si>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</si>
  <si>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</si>
  <si>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</si>
  <si>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</si>
  <si>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</si>
  <si>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</si>
  <si>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</si>
  <si>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</si>
  <si>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</si>
  <si>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</si>
  <si>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</si>
  <si>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</si>
  <si>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</si>
  <si>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</si>
  <si>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</si>
  <si>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</si>
  <si>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</si>
  <si>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</si>
  <si>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</si>
  <si>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</si>
  <si>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</si>
  <si>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</si>
  <si>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</si>
  <si>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</si>
  <si>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</si>
  <si>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</si>
  <si>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</si>
  <si>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</si>
  <si>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</si>
  <si>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</si>
  <si>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</si>
  <si>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</si>
  <si>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</si>
  <si>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</si>
  <si>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</si>
  <si>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</si>
  <si>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</si>
  <si>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</si>
  <si>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</si>
  <si>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</si>
  <si>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</si>
  <si>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</si>
  <si>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</si>
  <si>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</si>
  <si>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</si>
  <si>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</si>
  <si>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</si>
  <si>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</si>
  <si>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</si>
  <si>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</si>
  <si>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</si>
  <si>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</si>
  <si>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</si>
  <si>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</si>
  <si>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</si>
  <si>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</si>
  <si>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</si>
  <si>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</si>
  <si>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</si>
  <si>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</si>
  <si>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</si>
  <si>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</si>
  <si>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</si>
  <si>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</si>
  <si>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</si>
  <si>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</si>
  <si>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</si>
  <si>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</si>
  <si>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</si>
  <si>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</si>
  <si>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</si>
  <si>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</si>
  <si>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</si>
  <si>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</si>
  <si>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</si>
  <si>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</si>
  <si>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</si>
  <si>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</si>
  <si>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</si>
  <si>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</si>
  <si>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</si>
  <si>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</si>
  <si>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</si>
  <si>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</si>
  <si>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</si>
  <si>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</si>
  <si>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</si>
  <si>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</si>
  <si>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</si>
  <si>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</si>
  <si>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</si>
  <si>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</si>
  <si>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</si>
  <si>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</si>
  <si>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</si>
  <si>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</si>
  <si>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</si>
  <si>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</si>
  <si>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</si>
  <si>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</si>
  <si>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</si>
  <si>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</si>
  <si>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</si>
  <si>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</si>
  <si>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</si>
  <si>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</si>
  <si>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</si>
  <si>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</si>
  <si>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</si>
  <si>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</si>
  <si>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</si>
  <si>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</si>
  <si>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</si>
  <si>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</si>
  <si>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</si>
  <si>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</si>
  <si>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</si>
  <si>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</si>
  <si>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</si>
  <si>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</si>
  <si>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</si>
  <si>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</si>
  <si>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</si>
  <si>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</si>
  <si>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</si>
  <si>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</si>
  <si>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</si>
  <si>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</si>
  <si>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</si>
  <si>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</si>
  <si>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</si>
  <si>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</si>
  <si>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</si>
  <si>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</si>
  <si>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</si>
  <si>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</si>
  <si>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</si>
  <si>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</si>
  <si>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</si>
  <si>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</si>
  <si>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</si>
  <si>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</si>
  <si>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</si>
  <si>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</si>
  <si>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</si>
  <si>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</si>
  <si>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</si>
  <si>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</si>
  <si>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</si>
  <si>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</si>
  <si>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</si>
  <si>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</si>
  <si>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</si>
  <si>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</si>
  <si>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</si>
  <si>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</si>
  <si>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</si>
  <si>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</si>
  <si>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</si>
  <si>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</si>
  <si>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</si>
  <si>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</si>
  <si>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</si>
  <si>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</si>
  <si>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</si>
  <si>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</si>
  <si>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</si>
  <si>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</si>
  <si>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</si>
  <si>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</si>
  <si>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</si>
  <si>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</si>
  <si>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</si>
  <si>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</si>
  <si>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</si>
  <si>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</si>
  <si>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</si>
  <si>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</si>
  <si>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</si>
  <si>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</si>
  <si>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</si>
  <si>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</si>
  <si>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</si>
  <si>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</si>
  <si>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</si>
  <si>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</si>
  <si>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</si>
  <si>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</si>
  <si>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</si>
  <si>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</si>
  <si>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</si>
  <si>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</si>
  <si>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</si>
  <si>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</si>
  <si>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</si>
  <si>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</si>
  <si>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</si>
  <si>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</si>
  <si>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</si>
  <si>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</si>
  <si>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</si>
  <si>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</si>
  <si>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</si>
  <si>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</si>
  <si>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</si>
  <si>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</si>
  <si>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</si>
  <si>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</si>
  <si>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</si>
  <si>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</si>
  <si>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</si>
  <si>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</si>
  <si>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</si>
  <si>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</si>
  <si>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</si>
  <si>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</si>
  <si>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</si>
  <si>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</si>
  <si>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</si>
  <si>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</si>
  <si>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</si>
  <si>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</si>
  <si>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</si>
  <si>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</si>
  <si>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</si>
  <si>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</si>
  <si>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</si>
  <si>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</si>
  <si>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</si>
  <si>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</si>
  <si>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</si>
  <si>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</si>
  <si>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</si>
  <si>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</si>
  <si>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</si>
  <si>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</si>
  <si>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</si>
  <si>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</si>
  <si>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</si>
  <si>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</si>
  <si>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</si>
  <si>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</si>
  <si>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</si>
  <si>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</si>
  <si>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</si>
  <si>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</si>
  <si>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</si>
  <si>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</si>
  <si>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</si>
  <si>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</si>
  <si>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</si>
  <si>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</si>
  <si>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</si>
  <si>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</si>
  <si>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</si>
  <si>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</si>
  <si>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</si>
  <si>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</si>
  <si>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</si>
  <si>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</si>
  <si>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</si>
  <si>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</si>
  <si>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</si>
  <si>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</si>
  <si>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</si>
  <si>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</si>
  <si>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</si>
  <si>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</si>
  <si>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</si>
  <si>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</si>
  <si>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</si>
  <si>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</si>
  <si>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</si>
  <si>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</si>
  <si>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</si>
  <si>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</si>
  <si>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</si>
  <si>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</si>
  <si>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</si>
  <si>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</si>
  <si>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</si>
  <si>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</si>
  <si>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</si>
  <si>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</si>
  <si>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</si>
  <si>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</si>
  <si>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</si>
  <si>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</si>
  <si>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</si>
  <si>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</si>
  <si>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</si>
  <si>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</si>
  <si>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</si>
  <si>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</si>
  <si>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</si>
  <si>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</si>
  <si>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</si>
  <si>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</si>
  <si>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</si>
  <si>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</si>
  <si>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</si>
  <si>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</si>
  <si>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</si>
  <si>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</si>
  <si>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</si>
  <si>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</si>
  <si>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</si>
  <si>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</si>
  <si>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</si>
  <si>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</si>
  <si>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</si>
  <si>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</si>
  <si>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</si>
  <si>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</si>
  <si>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</si>
  <si>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</si>
  <si>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</si>
  <si>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</si>
  <si>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</si>
  <si>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</si>
  <si>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</si>
  <si>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</si>
  <si>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</si>
  <si>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</si>
  <si>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</si>
  <si>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</si>
  <si>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</si>
  <si>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</si>
  <si>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</si>
  <si>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</si>
  <si>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</si>
  <si>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</si>
  <si>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</si>
  <si>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</si>
  <si>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</si>
  <si>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</si>
  <si>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</si>
  <si>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</si>
  <si>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</si>
  <si>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</si>
  <si>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</si>
  <si>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</si>
  <si>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</si>
  <si>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</si>
  <si>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</si>
  <si>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</si>
  <si>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</si>
  <si>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</si>
  <si>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</si>
  <si>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</si>
  <si>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</si>
  <si>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</si>
  <si>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</si>
  <si>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</si>
  <si>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</si>
  <si>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</si>
  <si>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</si>
  <si>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</si>
  <si>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</si>
  <si>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</si>
  <si>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</si>
  <si>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</si>
  <si>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</si>
  <si>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</si>
  <si>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</si>
  <si>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</si>
  <si>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</si>
  <si>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</si>
  <si>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</si>
  <si>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</si>
  <si>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</si>
  <si>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</si>
  <si>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</si>
  <si>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</si>
  <si>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</si>
  <si>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</si>
  <si>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</si>
  <si>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</si>
  <si>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</si>
  <si>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</si>
  <si>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</si>
  <si>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</si>
  <si>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</si>
  <si>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</si>
  <si>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</si>
  <si>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</si>
  <si>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</si>
  <si>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</si>
  <si>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</si>
  <si>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</si>
  <si>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</si>
  <si>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</si>
  <si>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</si>
  <si>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</si>
  <si>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</si>
  <si>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</si>
  <si>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</si>
  <si>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</si>
  <si>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</si>
  <si>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</si>
  <si>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</si>
  <si>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</si>
  <si>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</si>
  <si>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</si>
  <si>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</si>
  <si>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</si>
  <si>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</si>
  <si>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</si>
  <si>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</si>
  <si>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</si>
  <si>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</si>
  <si>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</si>
  <si>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</si>
  <si>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</si>
  <si>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</si>
  <si>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</si>
  <si>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</si>
  <si>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</si>
  <si>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</si>
  <si>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</si>
  <si>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</si>
  <si>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</si>
  <si>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</si>
  <si>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</si>
  <si>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</si>
  <si>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</si>
  <si>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</si>
  <si>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</si>
  <si>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</si>
  <si>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</si>
  <si>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</si>
  <si>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</si>
  <si>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</si>
  <si>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</si>
  <si>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</si>
  <si>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</si>
  <si>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</si>
  <si>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</si>
  <si>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</si>
  <si>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</si>
  <si>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</si>
  <si>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</si>
  <si>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</si>
  <si>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</si>
  <si>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</si>
  <si>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</si>
  <si>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</si>
  <si>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</si>
  <si>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</si>
  <si>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</si>
  <si>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</si>
  <si>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</si>
  <si>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</si>
  <si>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</si>
  <si>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</si>
  <si>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</si>
  <si>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</si>
  <si>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</si>
  <si>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</si>
  <si>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</si>
  <si>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</si>
  <si>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</si>
  <si>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</si>
  <si>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</si>
  <si>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</si>
  <si>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</si>
  <si>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</si>
  <si>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</si>
  <si>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</si>
  <si>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</si>
  <si>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</si>
  <si>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</si>
  <si>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</si>
  <si>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</si>
  <si>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</si>
  <si>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</si>
  <si>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</si>
  <si>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</si>
  <si>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</si>
  <si>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</si>
  <si>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</si>
  <si>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</si>
  <si>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</si>
  <si>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</si>
  <si>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</si>
  <si>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</si>
  <si>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</si>
  <si>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</si>
  <si>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</si>
  <si>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</si>
  <si>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</si>
  <si>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</si>
  <si>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</si>
  <si>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</si>
  <si>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</si>
  <si>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</si>
  <si>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</si>
  <si>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</si>
  <si>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</si>
  <si>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</si>
  <si>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</si>
  <si>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</si>
  <si>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</si>
  <si>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</si>
  <si>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</si>
  <si>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</si>
  <si>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</si>
  <si>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</si>
  <si>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</si>
  <si>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</si>
  <si>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</si>
  <si>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</si>
  <si>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</si>
  <si>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</si>
  <si>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</si>
  <si>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</si>
  <si>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</si>
  <si>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</si>
  <si>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</si>
  <si>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</si>
  <si>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</si>
  <si>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</si>
  <si>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</si>
  <si>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</si>
  <si>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</si>
  <si>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</si>
  <si>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</si>
  <si>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</si>
  <si>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</si>
  <si>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</si>
  <si>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</si>
  <si>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</si>
  <si>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</si>
  <si>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</si>
  <si>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</si>
  <si>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</si>
  <si>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</si>
  <si>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</si>
  <si>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</si>
  <si>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</si>
  <si>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</si>
  <si>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</si>
  <si>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</si>
  <si>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</si>
  <si>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</si>
  <si>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</si>
  <si>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</si>
  <si>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</si>
  <si>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</si>
  <si>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</si>
  <si>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</si>
  <si>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</si>
  <si>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</si>
  <si>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</si>
  <si>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</si>
  <si>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</si>
  <si>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</si>
  <si>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</si>
  <si>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</si>
  <si>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</si>
  <si>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</si>
  <si>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</si>
  <si>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</si>
  <si>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</si>
  <si>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</si>
  <si>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</si>
  <si>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</si>
  <si>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</si>
  <si>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</si>
  <si>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</si>
  <si>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</si>
  <si>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</si>
  <si>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</si>
  <si>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</si>
  <si>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</si>
  <si>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</si>
  <si>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</si>
  <si>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</si>
  <si>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</si>
  <si>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</si>
  <si>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</si>
  <si>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</si>
  <si>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</si>
  <si>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</si>
  <si>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</si>
  <si>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</si>
  <si>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</si>
  <si>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</si>
  <si>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</si>
  <si>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</si>
  <si>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</si>
  <si>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</si>
  <si>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</si>
  <si>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</si>
  <si>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</si>
  <si>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</si>
  <si>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</si>
  <si>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</si>
  <si>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</si>
  <si>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</si>
  <si>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</si>
  <si>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</si>
  <si>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</si>
  <si>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</si>
  <si>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</si>
  <si>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</si>
  <si>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</si>
  <si>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</si>
  <si>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</si>
  <si>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</si>
  <si>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</si>
  <si>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</si>
  <si>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</si>
  <si>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</si>
  <si>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</si>
  <si>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</si>
  <si>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</si>
  <si>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</si>
  <si>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</si>
  <si>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</si>
  <si>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</si>
  <si>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</si>
  <si>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</si>
  <si>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</si>
  <si>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</si>
  <si>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</si>
  <si>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</si>
  <si>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</si>
  <si>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</si>
  <si>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</si>
  <si>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</si>
  <si>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</si>
  <si>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</si>
  <si>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</si>
  <si>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</si>
  <si>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</si>
  <si>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</si>
  <si>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</si>
  <si>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</si>
  <si>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</si>
  <si>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</si>
  <si>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</si>
  <si>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</si>
  <si>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</si>
  <si>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</si>
  <si>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</si>
  <si>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</si>
  <si>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</si>
  <si>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</si>
  <si>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</si>
  <si>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</si>
  <si>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</si>
  <si>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</si>
  <si>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</si>
  <si>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</si>
  <si>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</si>
  <si>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</si>
  <si>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</si>
  <si>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</si>
  <si>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</si>
  <si>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</si>
  <si>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</si>
  <si>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</si>
  <si>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</si>
  <si>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</si>
  <si>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</si>
  <si>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</si>
  <si>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</si>
  <si>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</si>
  <si>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</si>
  <si>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</si>
  <si>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</si>
  <si>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</si>
  <si>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</si>
  <si>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</si>
  <si>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</si>
  <si>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</si>
  <si>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</si>
  <si>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</si>
  <si>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</si>
  <si>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</si>
  <si>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</si>
  <si>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</si>
  <si>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</si>
  <si>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</si>
  <si>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</si>
  <si>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</si>
  <si>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</si>
  <si>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</si>
  <si>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</si>
  <si>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</si>
  <si>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</si>
  <si>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</si>
  <si>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</si>
  <si>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</si>
  <si>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</si>
  <si>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</si>
  <si>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</si>
  <si>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</si>
  <si>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</si>
  <si>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</si>
  <si>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</si>
  <si>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</si>
  <si>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</si>
  <si>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</si>
  <si>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</si>
  <si>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</si>
  <si>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</si>
  <si>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</si>
  <si>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</si>
  <si>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</si>
  <si>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</si>
  <si>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</si>
  <si>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</si>
  <si>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</si>
  <si>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</si>
  <si>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</si>
  <si>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</si>
  <si>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</si>
  <si>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</si>
  <si>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</si>
  <si>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</si>
  <si>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</si>
  <si>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</si>
  <si>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</si>
  <si>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</si>
  <si>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</si>
  <si>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</si>
  <si>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</si>
  <si>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</si>
  <si>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</si>
  <si>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</si>
  <si>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</si>
  <si>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</si>
  <si>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</si>
  <si>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</si>
  <si>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</si>
  <si>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</si>
  <si>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</si>
  <si>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</si>
  <si>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</si>
  <si>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</si>
  <si>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</si>
  <si>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</si>
  <si>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</si>
  <si>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</si>
  <si>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</si>
  <si>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</si>
  <si>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</si>
  <si>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</si>
  <si>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</si>
  <si>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</si>
  <si>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</si>
  <si>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</si>
  <si>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</si>
  <si>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</si>
  <si>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</si>
  <si>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</si>
  <si>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</si>
  <si>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</si>
  <si>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</si>
  <si>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</si>
  <si>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</si>
  <si>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</si>
  <si>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</si>
  <si>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</si>
  <si>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</si>
  <si>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</si>
  <si>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</si>
  <si>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</si>
  <si>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</si>
  <si>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</si>
  <si>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</si>
  <si>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</si>
  <si>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</si>
  <si>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</si>
  <si>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</si>
  <si>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</si>
  <si>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</si>
  <si>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</si>
  <si>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</si>
  <si>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</si>
  <si>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</si>
  <si>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</si>
  <si>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</si>
  <si>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</si>
  <si>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</si>
  <si>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</si>
  <si>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</si>
  <si>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</si>
  <si>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</si>
  <si>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</si>
  <si>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</si>
  <si>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</si>
  <si>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</si>
  <si>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</si>
  <si>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</si>
  <si>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</si>
  <si>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</si>
  <si>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</si>
  <si>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</si>
  <si>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</si>
  <si>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</si>
  <si>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</si>
  <si>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</si>
  <si>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</si>
  <si>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</si>
  <si>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</si>
  <si>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</si>
  <si>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</si>
  <si>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</si>
  <si>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</si>
  <si>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</si>
  <si>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</si>
  <si>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</si>
  <si>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</si>
  <si>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</si>
  <si>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</si>
  <si>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</si>
  <si>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</si>
  <si>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</si>
  <si>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</si>
  <si>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</si>
  <si>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</si>
  <si>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</si>
  <si>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</si>
  <si>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</si>
  <si>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</si>
  <si>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</si>
  <si>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</si>
  <si>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</si>
  <si>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</si>
  <si>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</si>
  <si>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</si>
  <si>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</si>
  <si>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</si>
  <si>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</si>
  <si>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</si>
  <si>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</si>
  <si>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</si>
  <si>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</si>
  <si>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</si>
  <si>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</si>
  <si>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</si>
  <si>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</si>
  <si>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</si>
  <si>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</si>
  <si>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</si>
  <si>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</si>
  <si>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</si>
  <si>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</si>
  <si>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</si>
  <si>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</si>
  <si>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</si>
  <si>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</si>
  <si>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</si>
  <si>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</si>
  <si>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</si>
  <si>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</si>
  <si>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</si>
  <si>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</si>
  <si>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</si>
  <si>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</si>
  <si>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</si>
  <si>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</si>
  <si>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</si>
  <si>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</si>
  <si>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</si>
  <si>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</si>
  <si>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</si>
  <si>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</si>
  <si>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</si>
  <si>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</si>
  <si>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</si>
  <si>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</si>
  <si>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</si>
  <si>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</si>
  <si>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</si>
  <si>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</si>
  <si>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</si>
  <si>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</si>
  <si>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</si>
  <si>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</si>
  <si>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</si>
  <si>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</si>
  <si>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</si>
  <si>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</si>
  <si>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</si>
  <si>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</si>
  <si>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</si>
  <si>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</si>
  <si>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</si>
  <si>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</si>
  <si>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</si>
  <si>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</si>
  <si>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</si>
  <si>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</si>
  <si>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</si>
  <si>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</si>
  <si>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</si>
  <si>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</si>
  <si>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</si>
  <si>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</si>
  <si>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</si>
  <si>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</si>
  <si>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</si>
  <si>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</si>
  <si>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</si>
  <si>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</si>
  <si>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</si>
  <si>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</si>
  <si>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</si>
  <si>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</si>
  <si>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</si>
  <si>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</si>
  <si>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</si>
  <si>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</si>
  <si>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</si>
  <si>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</si>
  <si>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</si>
  <si>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</si>
  <si>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</si>
  <si>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</si>
  <si>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</si>
  <si>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</si>
  <si>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</si>
  <si>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</si>
  <si>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</si>
  <si>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</si>
  <si>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</si>
  <si>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</si>
  <si>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</si>
  <si>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</si>
  <si>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</si>
  <si>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</si>
  <si>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</si>
  <si>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</si>
  <si>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</si>
  <si>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</si>
  <si>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</si>
  <si>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</si>
  <si>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</si>
  <si>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</si>
  <si>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</si>
  <si>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</si>
  <si>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</si>
  <si>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</si>
  <si>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</si>
  <si>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</si>
  <si>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</si>
  <si>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</si>
  <si>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</si>
  <si>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</si>
  <si>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</si>
  <si>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</si>
  <si>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</si>
  <si>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</si>
  <si>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</si>
  <si>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</si>
  <si>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</si>
  <si>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</si>
  <si>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</si>
  <si>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</si>
  <si>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</si>
  <si>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</si>
  <si>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</si>
  <si>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</si>
  <si>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</si>
  <si>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</si>
  <si>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</si>
  <si>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</si>
  <si>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</si>
  <si>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</si>
  <si>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</si>
  <si>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</si>
  <si>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</si>
  <si>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</si>
  <si>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</si>
  <si>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</si>
  <si>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</si>
  <si>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</si>
  <si>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</si>
  <si>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</si>
  <si>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</si>
  <si>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</si>
  <si>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</si>
  <si>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</si>
  <si>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</si>
  <si>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</si>
  <si>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</si>
  <si>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</si>
  <si>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</si>
  <si>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</si>
  <si>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</si>
  <si>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</si>
  <si>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</si>
  <si>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</si>
  <si>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</si>
  <si>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</si>
  <si>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</si>
  <si>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</si>
  <si>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</si>
  <si>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</si>
  <si>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</si>
  <si>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</si>
  <si>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</si>
  <si>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</si>
  <si>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</si>
  <si>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</si>
  <si>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</si>
  <si>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</si>
  <si>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</si>
  <si>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</si>
  <si>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</si>
  <si>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</si>
  <si>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</si>
  <si>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</si>
  <si>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</si>
  <si>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</si>
  <si>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</si>
  <si>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</si>
  <si>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</si>
  <si>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</si>
  <si>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</si>
  <si>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</si>
  <si>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</si>
  <si>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</si>
  <si>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</si>
  <si>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</si>
  <si>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</si>
  <si>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</si>
  <si>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</si>
  <si>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</si>
  <si>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</si>
  <si>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</si>
  <si>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</si>
  <si>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</si>
  <si>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</si>
  <si>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</si>
  <si>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</si>
  <si>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</si>
  <si>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</si>
  <si>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</si>
  <si>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</si>
  <si>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</si>
  <si>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</si>
  <si>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</si>
  <si>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</si>
  <si>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</si>
  <si>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</si>
  <si>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</si>
  <si>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</si>
  <si>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</si>
  <si>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</si>
  <si>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</si>
  <si>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</si>
  <si>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</si>
  <si>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</si>
  <si>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</si>
  <si>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</si>
  <si>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</si>
  <si>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</si>
  <si>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</si>
  <si>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</si>
  <si>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</si>
  <si>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</si>
  <si>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</si>
  <si>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</si>
  <si>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</si>
  <si>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</si>
  <si>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</si>
  <si>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</si>
  <si>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</si>
  <si>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</si>
  <si>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</si>
  <si>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</si>
  <si>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</si>
  <si>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</si>
  <si>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</si>
  <si>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</si>
  <si>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</si>
  <si>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</si>
  <si>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</si>
  <si>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</si>
  <si>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</si>
  <si>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</si>
  <si>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</si>
  <si>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</si>
  <si>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</si>
  <si>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</si>
  <si>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</si>
  <si>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</si>
  <si>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</si>
  <si>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</si>
  <si>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</si>
  <si>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</si>
  <si>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</si>
  <si>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</si>
  <si>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</si>
  <si>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</si>
  <si>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</si>
  <si>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</si>
  <si>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</si>
  <si>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</si>
  <si>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</si>
  <si>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</si>
  <si>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</si>
  <si>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</si>
  <si>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</si>
  <si>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</si>
  <si>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</si>
  <si>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</si>
  <si>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</si>
  <si>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</si>
  <si>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</si>
  <si>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</si>
  <si>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</si>
  <si>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</si>
  <si>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</si>
  <si>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</si>
  <si>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</si>
  <si>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</si>
  <si>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</si>
  <si>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</si>
  <si>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</si>
  <si>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</si>
  <si>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</si>
  <si>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</si>
  <si>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</si>
  <si>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</si>
  <si>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</si>
  <si>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</si>
  <si>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</si>
  <si>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</si>
  <si>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</si>
  <si>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</si>
  <si>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</si>
  <si>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</si>
  <si>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</si>
  <si>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</si>
  <si>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</si>
  <si>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</si>
  <si>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</si>
  <si>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</si>
  <si>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</si>
  <si>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</si>
  <si>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</si>
  <si>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</si>
  <si>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</si>
  <si>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</si>
  <si>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</si>
  <si>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</si>
  <si>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</si>
  <si>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</si>
  <si>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</si>
  <si>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</si>
  <si>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</si>
  <si>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</si>
  <si>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</si>
  <si>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</si>
  <si>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</si>
  <si>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</si>
  <si>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</si>
  <si>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</si>
  <si>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</si>
  <si>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</si>
  <si>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</si>
  <si>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</si>
  <si>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</si>
  <si>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</si>
  <si>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</si>
  <si>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</si>
  <si>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</si>
  <si>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</si>
  <si>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</si>
  <si>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</si>
  <si>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</si>
  <si>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</si>
  <si>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</si>
  <si>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</si>
  <si>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</si>
  <si>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</si>
  <si>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</si>
  <si>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</si>
  <si>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</si>
  <si>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</si>
  <si>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</si>
  <si>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</si>
  <si>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</si>
  <si>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</si>
  <si>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</si>
  <si>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</si>
  <si>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</si>
  <si>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</si>
  <si>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</si>
  <si>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</si>
  <si>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</si>
  <si>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</si>
  <si>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</si>
  <si>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</si>
  <si>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</si>
  <si>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</si>
  <si>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</si>
  <si>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</si>
  <si>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</si>
  <si>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</si>
  <si>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</si>
  <si>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</si>
  <si>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</si>
  <si>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</si>
  <si>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</si>
  <si>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</si>
  <si>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</si>
  <si>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</si>
  <si>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</si>
  <si>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</si>
  <si>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</si>
  <si>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</si>
  <si>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</si>
  <si>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</si>
  <si>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</si>
  <si>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</si>
  <si>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</si>
  <si>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</si>
  <si>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</si>
  <si>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</si>
  <si>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</si>
  <si>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</si>
  <si>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</si>
  <si>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</si>
  <si>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</si>
  <si>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</si>
  <si>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</si>
  <si>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</si>
  <si>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</si>
  <si>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</si>
  <si>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</si>
  <si>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</si>
  <si>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</si>
  <si>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</si>
  <si>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</si>
  <si>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</si>
  <si>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</si>
  <si>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</si>
  <si>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</si>
  <si>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</si>
  <si>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</si>
  <si>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</si>
  <si>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</si>
  <si>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</si>
  <si>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</si>
  <si>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</si>
  <si>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</si>
  <si>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</si>
  <si>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</si>
  <si>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</si>
  <si>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</si>
  <si>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</si>
  <si>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</si>
  <si>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</si>
  <si>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</si>
  <si>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</si>
  <si>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</si>
  <si>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</si>
  <si>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</si>
  <si>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</si>
  <si>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</si>
  <si>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</si>
  <si>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</si>
  <si>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</si>
  <si>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</si>
  <si>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</si>
  <si>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</si>
  <si>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</si>
  <si>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</si>
  <si>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</si>
  <si>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</si>
  <si>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</si>
  <si>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</si>
  <si>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</si>
  <si>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</si>
  <si>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</si>
  <si>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</si>
  <si>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</si>
  <si>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</si>
  <si>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</si>
  <si>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</si>
  <si>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</si>
  <si>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</si>
  <si>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</si>
  <si>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</si>
  <si>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</si>
  <si>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</si>
  <si>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</si>
  <si>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</si>
  <si>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</si>
  <si>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</si>
  <si>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</si>
  <si>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</si>
  <si>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</si>
  <si>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</si>
  <si>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</si>
  <si>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</si>
  <si>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</si>
  <si>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</si>
  <si>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</si>
  <si>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</si>
  <si>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</si>
  <si>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</si>
  <si>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</si>
  <si>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</si>
  <si>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</si>
  <si>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</si>
  <si>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</si>
  <si>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</si>
  <si>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</si>
  <si>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</si>
  <si>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</si>
  <si>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</si>
  <si>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</si>
  <si>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</si>
  <si>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</si>
  <si>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</si>
  <si>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</si>
  <si>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</si>
  <si>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</si>
  <si>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</si>
  <si>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</si>
  <si>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</si>
  <si>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</si>
  <si>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</si>
  <si>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</si>
  <si>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</si>
  <si>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</si>
  <si>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</si>
  <si>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</si>
  <si>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</si>
  <si>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</si>
  <si>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</si>
  <si>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</si>
  <si>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</si>
  <si>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</si>
  <si>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</si>
  <si>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</si>
  <si>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</si>
  <si>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</si>
  <si>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</si>
  <si>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</si>
  <si>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</si>
  <si>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</si>
  <si>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</si>
  <si>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</si>
  <si>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</si>
  <si>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</si>
  <si>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</si>
  <si>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</si>
  <si>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</si>
  <si>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</si>
  <si>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</si>
  <si>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</si>
  <si>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</si>
  <si>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</si>
  <si>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</si>
  <si>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</si>
  <si>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</si>
  <si>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</si>
  <si>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</si>
  <si>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</si>
  <si>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</si>
  <si>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</si>
  <si>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</si>
  <si>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</si>
  <si>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</si>
  <si>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</si>
  <si>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</si>
  <si>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</si>
  <si>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</si>
  <si>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</si>
  <si>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</si>
  <si>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</si>
  <si>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</si>
  <si>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</si>
  <si>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</si>
  <si>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</si>
  <si>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</si>
  <si>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</si>
  <si>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</si>
  <si>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</si>
  <si>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</si>
  <si>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</si>
  <si>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</si>
  <si>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</si>
  <si>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</si>
  <si>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</si>
  <si>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</si>
  <si>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</si>
  <si>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</si>
  <si>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</si>
  <si>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</si>
  <si>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</si>
  <si>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</si>
  <si>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</si>
  <si>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</si>
  <si>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</si>
  <si>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</si>
  <si>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</si>
  <si>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</si>
  <si>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</si>
  <si>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</si>
  <si>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</si>
  <si>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</si>
  <si>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</si>
  <si>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</si>
  <si>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</si>
  <si>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</si>
  <si>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</si>
  <si>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</si>
  <si>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</si>
  <si>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</si>
  <si>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</si>
  <si>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</si>
  <si>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</si>
  <si>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</si>
  <si>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</si>
  <si>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</si>
  <si>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</si>
  <si>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</si>
  <si>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</si>
  <si>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</si>
  <si>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</si>
  <si>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</si>
  <si>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</si>
  <si>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</si>
  <si>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</si>
  <si>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</si>
  <si>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</si>
  <si>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</si>
  <si>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</si>
  <si>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</si>
  <si>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</si>
  <si>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</si>
  <si>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</si>
  <si>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</si>
  <si>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</si>
  <si>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</si>
  <si>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</si>
  <si>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</si>
  <si>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</si>
  <si>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</si>
  <si>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</si>
  <si>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</si>
  <si>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</si>
  <si>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</si>
  <si>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</si>
  <si>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</si>
  <si>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</si>
  <si>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</si>
  <si>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</si>
  <si>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</si>
  <si>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</si>
  <si>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</si>
  <si>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</si>
  <si>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</si>
  <si>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</si>
  <si>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</si>
  <si>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</si>
  <si>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</si>
  <si>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</si>
  <si>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</si>
  <si>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</si>
  <si>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</si>
  <si>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</si>
  <si>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</si>
  <si>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</si>
  <si>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</si>
  <si>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</si>
  <si>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</si>
  <si>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</si>
  <si>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</si>
  <si>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</si>
  <si>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</si>
  <si>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</si>
  <si>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</si>
  <si>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</si>
  <si>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</si>
  <si>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</si>
  <si>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</si>
  <si>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</si>
  <si>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</si>
  <si>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</si>
  <si>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</si>
  <si>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</si>
  <si>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</si>
  <si>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</si>
  <si>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</si>
  <si>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</si>
  <si>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</si>
  <si>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</si>
  <si>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</si>
  <si>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</si>
  <si>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</si>
  <si>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</si>
  <si>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</si>
  <si>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</si>
  <si>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</si>
  <si>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</si>
  <si>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</si>
  <si>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</si>
  <si>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</si>
  <si>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</si>
  <si>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</si>
  <si>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</si>
  <si>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</si>
  <si>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</si>
  <si>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</si>
  <si>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</si>
  <si>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</si>
  <si>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</si>
  <si>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</si>
  <si>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</si>
  <si>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</si>
  <si>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</si>
  <si>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</si>
  <si>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</si>
  <si>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</si>
  <si>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</si>
  <si>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</si>
  <si>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</si>
  <si>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</si>
  <si>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</si>
  <si>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</si>
  <si>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</si>
  <si>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</si>
  <si>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</si>
  <si>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</si>
  <si>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</si>
  <si>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</si>
  <si>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</si>
  <si>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</si>
  <si>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</si>
  <si>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</si>
  <si>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</si>
  <si>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</si>
  <si>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</si>
  <si>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</si>
  <si>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</si>
  <si>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</si>
  <si>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</si>
  <si>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</si>
  <si>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</si>
  <si>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</si>
  <si>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</si>
  <si>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</si>
  <si>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</si>
  <si>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</si>
  <si>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</si>
  <si>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</si>
  <si>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</si>
  <si>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</si>
  <si>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</si>
  <si>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</si>
  <si>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</si>
  <si>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</si>
  <si>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</si>
  <si>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</si>
  <si>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</si>
  <si>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</si>
  <si>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</si>
  <si>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</si>
  <si>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</si>
  <si>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</si>
  <si>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</si>
  <si>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</si>
  <si>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</si>
  <si>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</si>
  <si>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</si>
  <si>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</si>
  <si>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</si>
  <si>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</si>
  <si>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</si>
  <si>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</si>
  <si>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</si>
  <si>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</si>
  <si>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</si>
  <si>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</si>
  <si>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</si>
  <si>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</si>
  <si>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</si>
  <si>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</si>
  <si>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</si>
  <si>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</si>
  <si>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</si>
  <si>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</si>
  <si>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</si>
  <si>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</si>
  <si>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</si>
  <si>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</si>
  <si>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</si>
  <si>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</si>
  <si>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</si>
  <si>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</si>
  <si>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</si>
  <si>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</si>
  <si>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</si>
  <si>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</si>
  <si>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</si>
  <si>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</si>
  <si>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</si>
  <si>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</si>
  <si>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</si>
  <si>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</si>
  <si>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</si>
  <si>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</si>
  <si>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</si>
  <si>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</si>
  <si>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</si>
  <si>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</si>
  <si>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</si>
  <si>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</si>
  <si>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</si>
  <si>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</si>
  <si>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</si>
  <si>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</si>
  <si>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</si>
  <si>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</si>
  <si>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</si>
  <si>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</si>
  <si>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</si>
  <si>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</si>
  <si>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</si>
  <si>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</si>
  <si>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</si>
  <si>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</si>
  <si>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</si>
  <si>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</si>
  <si>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</si>
  <si>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</si>
  <si>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</si>
  <si>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</si>
  <si>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</si>
  <si>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</si>
  <si>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</si>
  <si>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</si>
  <si>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</si>
  <si>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</si>
  <si>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</si>
  <si>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</si>
  <si>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</si>
  <si>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</si>
  <si>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</si>
  <si>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</si>
  <si>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</si>
  <si>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</si>
  <si>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</si>
  <si>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</si>
  <si>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</si>
  <si>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</si>
  <si>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</si>
  <si>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</si>
  <si>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</si>
  <si>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</si>
  <si>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</si>
  <si>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</si>
  <si>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</si>
  <si>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</si>
  <si>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</si>
  <si>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</si>
  <si>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</si>
  <si>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</si>
  <si>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</si>
  <si>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</si>
  <si>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</si>
  <si>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</si>
  <si>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</si>
  <si>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</si>
  <si>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</si>
  <si>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</si>
  <si>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</si>
  <si>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</si>
  <si>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</si>
  <si>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</si>
  <si>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</si>
  <si>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</si>
  <si>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</si>
  <si>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</si>
  <si>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</si>
  <si>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</si>
  <si>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</si>
  <si>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</si>
  <si>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</si>
  <si>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</si>
  <si>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</si>
  <si>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</si>
  <si>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</si>
  <si>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</si>
  <si>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</si>
  <si>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</si>
  <si>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</si>
  <si>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</si>
  <si>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</si>
  <si>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</si>
  <si>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</si>
  <si>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</si>
  <si>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</si>
  <si>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</si>
  <si>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</si>
  <si>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</si>
  <si>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</si>
  <si>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</si>
  <si>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</si>
  <si>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</si>
  <si>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</si>
  <si>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</si>
  <si>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</si>
  <si>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</si>
  <si>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</si>
  <si>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</si>
  <si>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</si>
  <si>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</si>
  <si>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</si>
  <si>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</si>
  <si>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</si>
  <si>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</si>
  <si>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</si>
  <si>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</si>
  <si>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</si>
  <si>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</si>
  <si>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</si>
  <si>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</si>
  <si>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</si>
  <si>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</si>
  <si>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</si>
  <si>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</si>
  <si>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</si>
  <si>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</si>
  <si>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</si>
  <si>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</si>
  <si>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</si>
  <si>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</si>
  <si>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</si>
  <si>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</si>
  <si>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</si>
  <si>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</si>
  <si>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</si>
  <si>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</si>
  <si>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</si>
  <si>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</si>
  <si>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</si>
  <si>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</si>
  <si>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</si>
  <si>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</si>
  <si>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</si>
  <si>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</si>
  <si>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</si>
  <si>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</si>
  <si>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</si>
  <si>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</si>
  <si>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</si>
  <si>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</si>
  <si>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</si>
  <si>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</si>
  <si>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</si>
  <si>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</si>
  <si>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</si>
  <si>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</si>
  <si>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</si>
  <si>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</si>
  <si>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</si>
  <si>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</si>
  <si>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</si>
  <si>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</si>
  <si>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</si>
  <si>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</si>
  <si>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</si>
  <si>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</si>
  <si>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</si>
  <si>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</si>
  <si>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</si>
  <si>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</si>
  <si>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</si>
  <si>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</si>
  <si>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</si>
  <si>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</si>
  <si>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</si>
  <si>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</si>
  <si>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</si>
  <si>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</si>
  <si>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</si>
  <si>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</si>
  <si>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</si>
  <si>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</si>
  <si>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</si>
  <si>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</si>
  <si>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</si>
  <si>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</si>
  <si>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</si>
  <si>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</si>
  <si>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</si>
  <si>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</si>
  <si>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</si>
  <si>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</si>
  <si>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</si>
  <si>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</si>
  <si>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</si>
  <si>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</si>
  <si>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</si>
  <si>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</si>
  <si>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</si>
  <si>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</si>
  <si>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</si>
  <si>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</si>
  <si>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</si>
  <si>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</si>
  <si>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</si>
  <si>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</si>
  <si>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</si>
  <si>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</si>
  <si>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</si>
  <si>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</si>
  <si>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</si>
  <si>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</si>
  <si>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</si>
  <si>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</si>
  <si>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</si>
  <si>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</si>
  <si>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</si>
  <si>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</si>
  <si>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</si>
  <si>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</si>
  <si>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</si>
  <si>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</si>
  <si>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</si>
  <si>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</si>
  <si>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</si>
  <si>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</si>
  <si>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</si>
  <si>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</si>
  <si>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</si>
  <si>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</si>
  <si>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</si>
  <si>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</si>
  <si>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</si>
  <si>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</si>
  <si>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</si>
  <si>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</si>
  <si>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</si>
  <si>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</si>
  <si>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</si>
  <si>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</si>
  <si>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</si>
  <si>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</si>
  <si>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</si>
  <si>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</si>
  <si>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</si>
  <si>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</si>
  <si>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</si>
  <si>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</si>
  <si>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</si>
  <si>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</si>
  <si>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</si>
  <si>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</si>
  <si>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</si>
  <si>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</si>
  <si>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</si>
  <si>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</si>
  <si>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</si>
  <si>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</si>
  <si>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</si>
  <si>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</si>
  <si>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</si>
  <si>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</si>
  <si>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</si>
  <si>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</si>
  <si>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</si>
  <si>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</si>
  <si>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</si>
  <si>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</si>
  <si>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</si>
  <si>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</si>
  <si>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</si>
  <si>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</si>
  <si>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</si>
  <si>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</si>
  <si>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</si>
  <si>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</si>
  <si>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</si>
  <si>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</si>
  <si>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</si>
  <si>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</si>
  <si>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</si>
  <si>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</si>
  <si>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</si>
  <si>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</si>
  <si>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</si>
  <si>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</si>
  <si>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</si>
  <si>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</si>
  <si>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</si>
  <si>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</si>
  <si>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</si>
  <si>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</si>
  <si>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</si>
  <si>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</si>
  <si>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</si>
  <si>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</si>
  <si>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</si>
  <si>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</si>
  <si>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</si>
  <si>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</si>
  <si>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</si>
  <si>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</si>
  <si>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</si>
  <si>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</si>
  <si>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</si>
  <si>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</si>
  <si>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</si>
  <si>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</si>
  <si>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</si>
  <si>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</si>
  <si>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</si>
  <si>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</si>
  <si>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</si>
  <si>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</si>
  <si>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</si>
  <si>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</si>
  <si>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</si>
  <si>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</si>
  <si>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</si>
  <si>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</si>
  <si>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</si>
  <si>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</si>
  <si>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</si>
  <si>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</si>
  <si>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</si>
  <si>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</si>
  <si>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</si>
  <si>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</si>
  <si>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</si>
  <si>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</si>
  <si>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</si>
  <si>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</si>
  <si>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</si>
  <si>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</si>
  <si>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</si>
  <si>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</si>
  <si>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</si>
  <si>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</si>
  <si>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</si>
  <si>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</si>
  <si>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</si>
  <si>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</si>
  <si>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</si>
  <si>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</si>
  <si>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</si>
  <si>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</si>
  <si>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</si>
  <si>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</si>
  <si>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</si>
  <si>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</si>
  <si>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</si>
  <si>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</si>
  <si>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</si>
  <si>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</si>
  <si>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</si>
  <si>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</si>
  <si>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</si>
  <si>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</si>
  <si>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</si>
  <si>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</si>
  <si>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</si>
  <si>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</si>
  <si>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</si>
  <si>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</si>
  <si>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</si>
  <si>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</si>
  <si>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</si>
  <si>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</si>
  <si>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</si>
  <si>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</si>
  <si>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</si>
  <si>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</si>
  <si>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</si>
  <si>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</si>
  <si>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</si>
  <si>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</si>
  <si>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</si>
  <si>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</si>
  <si>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</si>
  <si>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</si>
  <si>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</si>
  <si>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</si>
  <si>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</si>
  <si>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</si>
  <si>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</si>
  <si>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</si>
  <si>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</si>
  <si>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</si>
  <si>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</si>
  <si>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</si>
  <si>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</si>
  <si>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</si>
  <si>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</si>
  <si>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</si>
  <si>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</si>
  <si>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</si>
  <si>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</si>
  <si>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</si>
  <si>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</si>
  <si>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</si>
  <si>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</si>
  <si>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</si>
  <si>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</si>
  <si>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</si>
  <si>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</si>
  <si>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</si>
  <si>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</si>
  <si>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</si>
  <si>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</si>
  <si>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</si>
  <si>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</si>
  <si>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</si>
  <si>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</si>
  <si>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</si>
  <si>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</si>
  <si>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</si>
  <si>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</si>
  <si>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</si>
  <si>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</si>
  <si>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</si>
  <si>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</si>
  <si>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</si>
  <si>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</si>
  <si>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</si>
  <si>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</si>
  <si>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</si>
  <si>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</si>
  <si>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</si>
  <si>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</si>
  <si>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</si>
  <si>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</si>
  <si>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</si>
  <si>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</si>
  <si>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</si>
  <si>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</si>
  <si>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</si>
  <si>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</si>
  <si>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</si>
  <si>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</si>
  <si>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</si>
  <si>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</si>
  <si>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</si>
  <si>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</si>
  <si>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</si>
  <si>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</si>
  <si>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</si>
  <si>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</si>
  <si>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</si>
  <si>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</si>
  <si>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</si>
  <si>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</si>
  <si>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</si>
  <si>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</si>
  <si>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</si>
  <si>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</si>
  <si>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</si>
  <si>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</si>
  <si>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</si>
  <si>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</si>
  <si>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</si>
  <si>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</si>
  <si>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</si>
  <si>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</si>
  <si>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</si>
  <si>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</si>
  <si>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</si>
  <si>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</si>
  <si>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</si>
  <si>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</si>
  <si>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</si>
  <si>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</si>
  <si>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</si>
  <si>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</si>
  <si>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</si>
  <si>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</si>
  <si>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</si>
  <si>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</si>
  <si>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</si>
  <si>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</si>
  <si>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</si>
  <si>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</si>
  <si>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</si>
  <si>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</si>
  <si>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</si>
  <si>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</si>
  <si>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</si>
  <si>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</si>
  <si>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</si>
  <si>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</si>
  <si>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</si>
  <si>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</si>
  <si>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</si>
  <si>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</si>
  <si>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</si>
  <si>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</si>
  <si>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</si>
  <si>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</si>
  <si>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</si>
  <si>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</si>
  <si>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</si>
  <si>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</si>
  <si>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</si>
  <si>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</si>
  <si>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</si>
  <si>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</si>
  <si>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</si>
  <si>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</si>
  <si>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</si>
  <si>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</si>
  <si>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</si>
  <si>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</si>
  <si>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</si>
  <si>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</si>
  <si>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</si>
  <si>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</si>
  <si>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</si>
  <si>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</si>
  <si>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</si>
  <si>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</si>
  <si>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</si>
  <si>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</si>
  <si>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</si>
  <si>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</si>
  <si>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</si>
  <si>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</si>
  <si>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</si>
  <si>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</si>
  <si>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</si>
  <si>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</si>
  <si>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</si>
  <si>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</si>
  <si>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</si>
  <si>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</si>
  <si>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</si>
  <si>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</si>
  <si>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</si>
  <si>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</si>
  <si>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</si>
  <si>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</si>
  <si>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</si>
  <si>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</si>
  <si>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</si>
  <si>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</si>
  <si>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</si>
  <si>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</si>
  <si>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</si>
  <si>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</si>
  <si>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</si>
  <si>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</si>
  <si>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</si>
  <si>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</si>
  <si>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</si>
  <si>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</si>
  <si>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</si>
  <si>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</si>
  <si>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</si>
  <si>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</si>
  <si>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</si>
  <si>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</si>
  <si>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</si>
  <si>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</si>
  <si>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</si>
  <si>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</si>
  <si>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</si>
  <si>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</si>
  <si>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</si>
  <si>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</si>
  <si>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</si>
  <si>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</si>
  <si>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</si>
  <si>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</si>
  <si>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</si>
  <si>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</si>
  <si>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</si>
  <si>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</si>
  <si>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</si>
  <si>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</si>
  <si>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</si>
  <si>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</si>
  <si>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</si>
  <si>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</si>
  <si>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</si>
  <si>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</si>
  <si>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</si>
  <si>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</si>
  <si>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</si>
  <si>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</si>
  <si>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</si>
  <si>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</si>
  <si>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</si>
  <si>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</si>
  <si>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</si>
  <si>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</si>
  <si>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</si>
  <si>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</si>
  <si>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</si>
  <si>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</si>
  <si>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</si>
  <si>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</si>
  <si>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</si>
  <si>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</si>
  <si>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</si>
  <si>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</si>
  <si>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</si>
  <si>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</si>
  <si>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</si>
  <si>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</si>
  <si>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</si>
  <si>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</si>
  <si>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</si>
  <si>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</si>
  <si>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</si>
  <si>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</si>
  <si>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</si>
  <si>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</si>
  <si>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</si>
  <si>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</si>
  <si>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</si>
  <si>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</si>
  <si>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</si>
  <si>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</si>
  <si>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</si>
  <si>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</si>
  <si>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</si>
  <si>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</si>
  <si>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</si>
  <si>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</si>
  <si>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</si>
  <si>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</si>
  <si>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</si>
  <si>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</si>
  <si>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</si>
  <si>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</si>
  <si>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</si>
  <si>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</si>
  <si>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</si>
  <si>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</si>
  <si>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</si>
  <si>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</si>
  <si>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</si>
  <si>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</si>
  <si>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</si>
  <si>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</si>
  <si>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</si>
  <si>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</si>
  <si>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</si>
  <si>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</si>
  <si>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</si>
  <si>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</si>
  <si>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</si>
  <si>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</si>
  <si>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</si>
  <si>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</si>
  <si>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</si>
  <si>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</si>
  <si>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</si>
  <si>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</si>
  <si>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</si>
  <si>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</si>
  <si>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</si>
  <si>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</si>
  <si>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</si>
  <si>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</si>
  <si>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</si>
  <si>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</si>
  <si>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</si>
  <si>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</si>
  <si>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</si>
  <si>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</si>
  <si>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</si>
  <si>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</si>
  <si>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</si>
  <si>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</si>
  <si>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</si>
  <si>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</si>
  <si>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</si>
  <si>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</si>
  <si>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</si>
  <si>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</si>
  <si>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</si>
  <si>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</si>
  <si>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</si>
  <si>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</si>
  <si>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</si>
  <si>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</si>
  <si>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</si>
  <si>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</si>
  <si>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</si>
  <si>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</si>
  <si>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</si>
  <si>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</si>
  <si>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</si>
  <si>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</si>
  <si>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</si>
  <si>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</si>
  <si>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</si>
  <si>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</si>
  <si>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</si>
  <si>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</si>
  <si>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</si>
  <si>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</si>
  <si>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</si>
  <si>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</si>
  <si>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</si>
  <si>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</si>
  <si>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</si>
  <si>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</si>
  <si>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</si>
  <si>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</si>
  <si>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</si>
  <si>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</si>
  <si>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</si>
  <si>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</si>
  <si>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</si>
  <si>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</si>
  <si>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</si>
  <si>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</si>
  <si>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</si>
  <si>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</si>
  <si>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</si>
  <si>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</si>
  <si>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</si>
  <si>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</si>
  <si>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</si>
  <si>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</si>
  <si>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</si>
  <si>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</si>
  <si>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</si>
  <si>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</si>
  <si>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</si>
  <si>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</si>
  <si>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</si>
  <si>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</si>
  <si>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</si>
  <si>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</si>
  <si>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</si>
  <si>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</si>
  <si>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</si>
  <si>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</si>
  <si>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</si>
  <si>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</si>
  <si>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</si>
  <si>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</si>
  <si>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</si>
  <si>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</si>
  <si>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</si>
  <si>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</si>
  <si>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</si>
  <si>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</si>
  <si>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</si>
  <si>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</si>
  <si>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</si>
  <si>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</si>
  <si>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</si>
  <si>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</si>
  <si>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</si>
  <si>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</si>
  <si>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</si>
  <si>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</si>
  <si>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</si>
  <si>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</si>
  <si>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</si>
  <si>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</si>
  <si>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</si>
  <si>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</si>
  <si>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</si>
  <si>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</si>
  <si>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</si>
  <si>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</si>
  <si>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</si>
  <si>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</si>
  <si>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</si>
  <si>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</si>
  <si>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</si>
  <si>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</si>
  <si>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</si>
  <si>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</si>
  <si>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</si>
  <si>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</si>
  <si>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</si>
  <si>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</si>
  <si>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</si>
  <si>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</si>
  <si>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</si>
  <si>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</si>
  <si>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</si>
  <si>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</si>
  <si>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</si>
  <si>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</si>
  <si>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</si>
  <si>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</si>
  <si>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</si>
  <si>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</si>
  <si>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</si>
  <si>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</si>
  <si>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</si>
  <si>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</si>
  <si>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</si>
  <si>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</si>
  <si>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</si>
  <si>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</si>
  <si>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</si>
  <si>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</si>
  <si>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</si>
  <si>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</si>
  <si>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</si>
  <si>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</si>
  <si>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</si>
  <si>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</si>
  <si>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</si>
  <si>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</si>
  <si>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</si>
  <si>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</si>
  <si>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</si>
  <si>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</si>
  <si>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</si>
  <si>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</si>
  <si>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</si>
  <si>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</si>
  <si>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</si>
  <si>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</si>
  <si>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</si>
  <si>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</si>
  <si>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</si>
  <si>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</si>
  <si>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</si>
  <si>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</si>
  <si>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</si>
  <si>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</si>
  <si>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</si>
  <si>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</si>
  <si>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</si>
  <si>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</si>
  <si>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</si>
  <si>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</si>
  <si>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</si>
  <si>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</si>
  <si>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</si>
  <si>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</si>
  <si>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</si>
  <si>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</si>
  <si>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</si>
  <si>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</si>
  <si>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</si>
  <si>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</si>
  <si>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</si>
  <si>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</si>
  <si>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</si>
  <si>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</si>
  <si>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</si>
  <si>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</si>
  <si>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</si>
  <si>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</si>
  <si>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</si>
  <si>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</si>
  <si>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</si>
  <si>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On</t>
  </si>
  <si>
    <t>MIT2</t>
  </si>
  <si>
    <t>CBE\CBE-EnergyPlus-Model\Model\</t>
  </si>
  <si>
    <t>Thermal Decay Sizing</t>
  </si>
  <si>
    <t>Reference</t>
  </si>
  <si>
    <t>Site:Location</t>
  </si>
  <si>
    <t>Latitude</t>
  </si>
  <si>
    <t>Longitude</t>
  </si>
  <si>
    <t>GMT -8.0 Hours</t>
  </si>
  <si>
    <t>Elevation (m) above sea level</t>
  </si>
  <si>
    <t>Standard Pressure at Elevation</t>
  </si>
  <si>
    <t>Data Source</t>
  </si>
  <si>
    <t>CTZRV2</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</si>
  <si>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</si>
  <si>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</si>
  <si>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</si>
  <si>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</si>
  <si>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</si>
  <si>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</si>
  <si>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</si>
  <si>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</si>
  <si>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</si>
  <si>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</si>
  <si>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</si>
  <si>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</si>
  <si>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</si>
  <si>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</si>
  <si>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</si>
  <si>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</si>
  <si>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</si>
  <si>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</si>
  <si>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</si>
  <si>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</si>
  <si>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 xml:space="preserve"> mild winter</t>
  </si>
  <si>
    <t xml:space="preserve"> lat. 30-45°N)</t>
  </si>
  <si>
    <t>Köppen Recommendation</t>
  </si>
  <si>
    <t>ASHRAE Climate Zone</t>
  </si>
  <si>
    <t>ASHRAE Description</t>
  </si>
  <si>
    <t>Warm-Marine</t>
  </si>
  <si>
    <t>Custom</t>
  </si>
  <si>
    <t>UFAD_ReturnPlen</t>
  </si>
  <si>
    <t>b</t>
  </si>
  <si>
    <t>Cfm per diffuser</t>
  </si>
  <si>
    <t>MIT1</t>
  </si>
  <si>
    <t>LIN1</t>
  </si>
  <si>
    <t>LIN2</t>
  </si>
  <si>
    <t>Airflow per diffuser</t>
  </si>
  <si>
    <t>HorizontalSwirl</t>
  </si>
  <si>
    <t>Swirl</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</si>
  <si>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</si>
  <si>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</si>
  <si>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</si>
  <si>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</si>
  <si>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</si>
  <si>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</si>
  <si>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</si>
  <si>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</si>
  <si>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</si>
  <si>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</si>
  <si>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</si>
  <si>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</si>
  <si>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</si>
  <si>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</si>
  <si>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</si>
  <si>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</si>
  <si>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</si>
  <si>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</si>
  <si>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</si>
  <si>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</si>
  <si>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</si>
  <si>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</si>
  <si>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</si>
  <si>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</si>
  <si>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</si>
  <si>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</si>
  <si>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</si>
  <si>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</si>
  <si>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</si>
  <si>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</si>
  <si>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</si>
  <si>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</si>
  <si>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</si>
  <si>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</si>
  <si>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</si>
  <si>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</si>
  <si>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</si>
  <si>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</si>
  <si>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</si>
  <si>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</si>
  <si>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</si>
  <si>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</si>
  <si>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</si>
  <si>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</si>
  <si>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</si>
  <si>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</si>
  <si>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</si>
  <si>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</si>
  <si>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</si>
  <si>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</si>
  <si>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</si>
  <si>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</si>
  <si>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</si>
  <si>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</si>
  <si>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</si>
  <si>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</si>
  <si>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</si>
  <si>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</si>
  <si>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</si>
  <si>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</si>
  <si>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</si>
  <si>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</si>
  <si>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</si>
  <si>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</si>
  <si>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</si>
  <si>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</si>
  <si>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</si>
  <si>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</si>
  <si>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</si>
  <si>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</si>
  <si>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</si>
  <si>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</si>
  <si>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</si>
  <si>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</si>
  <si>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</si>
  <si>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</si>
  <si>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</si>
  <si>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</si>
  <si>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</si>
  <si>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</si>
  <si>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</si>
  <si>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</si>
  <si>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</si>
  <si>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</si>
  <si>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</si>
  <si>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</si>
  <si>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</si>
  <si>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</si>
  <si>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</si>
  <si>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</si>
  <si>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</si>
  <si>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</si>
  <si>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</si>
  <si>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</si>
  <si>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</si>
  <si>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</si>
  <si>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</si>
  <si>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</si>
  <si>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</si>
  <si>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</si>
  <si>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</si>
  <si>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</si>
  <si>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</si>
  <si>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</si>
  <si>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</si>
  <si>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</si>
  <si>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</si>
  <si>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</si>
  <si>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</si>
  <si>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</si>
  <si>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</si>
  <si>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</si>
  <si>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</si>
  <si>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</si>
  <si>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</si>
  <si>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</si>
  <si>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</si>
  <si>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</si>
  <si>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</si>
  <si>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</si>
  <si>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</si>
  <si>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</si>
  <si>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</si>
  <si>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</si>
  <si>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</si>
  <si>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</si>
  <si>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</si>
  <si>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</si>
  <si>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</si>
  <si>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</si>
  <si>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</si>
  <si>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</si>
  <si>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</si>
  <si>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</si>
  <si>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</si>
  <si>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</si>
  <si>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</si>
  <si>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</si>
  <si>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</si>
  <si>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</si>
  <si>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</si>
  <si>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</si>
  <si>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</si>
  <si>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</si>
  <si>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</si>
  <si>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</si>
  <si>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</si>
  <si>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</si>
  <si>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</si>
  <si>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</si>
  <si>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</si>
  <si>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</si>
  <si>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</si>
  <si>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</si>
  <si>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</si>
  <si>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</si>
  <si>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</si>
  <si>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</si>
  <si>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</si>
  <si>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</si>
  <si>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</si>
  <si>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</si>
  <si>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</si>
  <si>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</si>
  <si>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</si>
  <si>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</si>
  <si>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</si>
  <si>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</si>
  <si>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</si>
  <si>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</si>
  <si>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</si>
  <si>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</si>
  <si>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</si>
  <si>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</si>
  <si>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</si>
  <si>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</si>
  <si>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</si>
  <si>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</si>
  <si>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</si>
  <si>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</si>
  <si>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</si>
  <si>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</si>
  <si>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</si>
  <si>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</si>
  <si>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</si>
  <si>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</si>
  <si>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</si>
  <si>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</si>
  <si>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</si>
  <si>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</si>
  <si>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</si>
  <si>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</si>
  <si>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</si>
  <si>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</si>
  <si>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</si>
  <si>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</si>
  <si>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</si>
  <si>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</si>
  <si>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</si>
  <si>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</si>
  <si>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</si>
  <si>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</si>
  <si>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</si>
  <si>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</si>
  <si>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</si>
  <si>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</si>
  <si>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</si>
  <si>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</si>
  <si>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</si>
  <si>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</si>
  <si>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</si>
  <si>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</si>
  <si>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</si>
  <si>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</si>
  <si>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</si>
  <si>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</si>
  <si>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</si>
  <si>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</si>
  <si>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</si>
  <si>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</si>
  <si>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</si>
  <si>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</si>
  <si>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</si>
  <si>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</si>
  <si>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</si>
  <si>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</si>
  <si>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</si>
  <si>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</si>
  <si>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</si>
  <si>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</si>
  <si>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</si>
  <si>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</si>
  <si>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</si>
  <si>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</si>
  <si>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</si>
  <si>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</si>
  <si>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</si>
  <si>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</si>
  <si>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</si>
  <si>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</si>
  <si>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</si>
  <si>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</si>
  <si>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</si>
  <si>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</si>
  <si>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</si>
  <si>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</si>
  <si>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</si>
  <si>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</si>
  <si>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</si>
  <si>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</si>
  <si>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</si>
  <si>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</si>
  <si>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</si>
  <si>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</si>
  <si>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</si>
  <si>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</si>
  <si>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</si>
  <si>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</si>
  <si>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</si>
  <si>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</si>
  <si>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</si>
  <si>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</si>
  <si>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</si>
  <si>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</si>
  <si>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</si>
  <si>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</si>
  <si>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</si>
  <si>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</si>
  <si>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</si>
  <si>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</si>
  <si>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</si>
  <si>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</si>
  <si>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</si>
  <si>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</si>
  <si>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</si>
  <si>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</si>
  <si>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</si>
  <si>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</si>
  <si>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</si>
  <si>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</si>
  <si>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</si>
  <si>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</si>
  <si>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</si>
  <si>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</si>
  <si>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</si>
  <si>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</si>
  <si>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</si>
  <si>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</si>
  <si>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</si>
  <si>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</si>
  <si>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</si>
  <si>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</si>
  <si>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</si>
  <si>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</si>
  <si>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</si>
  <si>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</si>
  <si>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</si>
  <si>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</si>
  <si>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</si>
  <si>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</si>
  <si>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</si>
  <si>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</si>
  <si>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</si>
  <si>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</si>
  <si>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</si>
  <si>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</si>
  <si>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</si>
  <si>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</si>
  <si>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</si>
  <si>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</si>
  <si>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</si>
  <si>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</si>
  <si>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</si>
  <si>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</si>
  <si>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</si>
  <si>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</si>
  <si>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</si>
  <si>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</si>
  <si>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</si>
  <si>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</si>
  <si>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</si>
  <si>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</si>
  <si>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</si>
  <si>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</si>
  <si>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</si>
  <si>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</si>
  <si>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</si>
  <si>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</si>
  <si>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</si>
  <si>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</si>
  <si>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</si>
  <si>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</si>
  <si>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</si>
  <si>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</si>
  <si>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</si>
  <si>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</si>
  <si>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</si>
  <si>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</si>
  <si>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</si>
  <si>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</si>
  <si>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</si>
  <si>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</si>
  <si>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</si>
  <si>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</si>
  <si>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</si>
  <si>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</si>
  <si>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</si>
  <si>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</si>
  <si>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</si>
  <si>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</si>
  <si>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</si>
  <si>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</si>
  <si>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</si>
  <si>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</si>
  <si>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</si>
  <si>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</si>
  <si>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</si>
  <si>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</si>
  <si>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</si>
  <si>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</si>
  <si>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</si>
  <si>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</si>
  <si>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</si>
  <si>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Design Phi</t>
  </si>
  <si>
    <t>Diffuser Sizing</t>
  </si>
  <si>
    <t>Diffuser Sizing Factor</t>
  </si>
  <si>
    <t>ON</t>
  </si>
  <si>
    <t>ALWAYSON</t>
  </si>
  <si>
    <t>AlwaysOn</t>
  </si>
  <si>
    <t>Custom Diffuser Effective Area</t>
  </si>
  <si>
    <t>Custom Diffuser Slot Angle</t>
  </si>
  <si>
    <t>WARNING: THE REPORT DOES NOT REPRESENT A FULL ANNUAL SIMULATION.</t>
  </si>
  <si>
    <t>CA_sanfrancisco</t>
  </si>
  <si>
    <t>CLIMATE ZONE 3 ANN HTG 99.6% CONDNS DB</t>
  </si>
  <si>
    <t>CLIMATE ZONE 3 ANN CLG .4% CONDNS DB=&gt;MWB</t>
  </si>
  <si>
    <t>CZ03RV2</t>
  </si>
  <si>
    <t>Climate Zone 3 CA USA</t>
  </si>
  <si>
    <t>N 37° 42'</t>
  </si>
  <si>
    <t>W 122° 11'</t>
  </si>
  <si>
    <t>101301Pa</t>
  </si>
  <si>
    <t>2.9°</t>
  </si>
  <si>
    <t>4.2°</t>
  </si>
  <si>
    <t>27.7°</t>
  </si>
  <si>
    <t>25.4°</t>
  </si>
  <si>
    <t>23.5°</t>
  </si>
  <si>
    <t>32.7°</t>
  </si>
  <si>
    <t>1.2°</t>
  </si>
  <si>
    <t>20.2°</t>
  </si>
  <si>
    <t>-11.6°</t>
  </si>
  <si>
    <t>Csb</t>
  </si>
  <si>
    <t>Mediterranean climate (dry warm summer</t>
  </si>
  <si>
    <t>cfm/Diff</t>
  </si>
  <si>
    <t xml:space="preserve"> 01/21  01:00:00</t>
  </si>
  <si>
    <t xml:space="preserve"> 01/21  02:00:00</t>
  </si>
  <si>
    <t xml:space="preserve"> 01/21  03:00:00</t>
  </si>
  <si>
    <t xml:space="preserve"> 01/21  04:00:00</t>
  </si>
  <si>
    <t xml:space="preserve"> 01/21  05:00:00</t>
  </si>
  <si>
    <t xml:space="preserve"> 01/21  06:00:00</t>
  </si>
  <si>
    <t xml:space="preserve"> 01/21  07:00:00</t>
  </si>
  <si>
    <t xml:space="preserve"> 01/21  08:00:00</t>
  </si>
  <si>
    <t xml:space="preserve"> 01/21  09:00:00</t>
  </si>
  <si>
    <t xml:space="preserve"> 01/21  10:00:00</t>
  </si>
  <si>
    <t xml:space="preserve"> 01/21  11:00:00</t>
  </si>
  <si>
    <t xml:space="preserve"> 01/21  12:00:00</t>
  </si>
  <si>
    <t xml:space="preserve"> 01/21  13:00:00</t>
  </si>
  <si>
    <t xml:space="preserve"> 01/21  14:00:00</t>
  </si>
  <si>
    <t xml:space="preserve"> 01/21  15:00:00</t>
  </si>
  <si>
    <t xml:space="preserve"> 01/21  16:00:00</t>
  </si>
  <si>
    <t xml:space="preserve"> 01/21  17:00:00</t>
  </si>
  <si>
    <t xml:space="preserve"> 01/21  18:00:00</t>
  </si>
  <si>
    <t xml:space="preserve"> 01/21  19:00:00</t>
  </si>
  <si>
    <t xml:space="preserve"> 01/21  20:00:00</t>
  </si>
  <si>
    <t xml:space="preserve"> 01/21  21:00:00</t>
  </si>
  <si>
    <t xml:space="preserve"> 01/21  22:00:00</t>
  </si>
  <si>
    <t xml:space="preserve"> 01/21  23:00:00</t>
  </si>
  <si>
    <t xml:space="preserve"> 01/21  24:00:00</t>
  </si>
  <si>
    <t xml:space="preserve"> 08/21  01:00:00</t>
  </si>
  <si>
    <t xml:space="preserve"> 08/21  02:00:00</t>
  </si>
  <si>
    <t xml:space="preserve"> 08/21  03:00:00</t>
  </si>
  <si>
    <t xml:space="preserve"> 08/21  04:00:00</t>
  </si>
  <si>
    <t xml:space="preserve"> 08/21  05:00:00</t>
  </si>
  <si>
    <t xml:space="preserve"> 08/21  06:00:00</t>
  </si>
  <si>
    <t xml:space="preserve"> 08/21  07:00:00</t>
  </si>
  <si>
    <t xml:space="preserve"> 08/21  08:00:00</t>
  </si>
  <si>
    <t xml:space="preserve"> 08/21  09:00:00</t>
  </si>
  <si>
    <t xml:space="preserve"> 08/21  10:00:00</t>
  </si>
  <si>
    <t xml:space="preserve"> 08/21  11:00:00</t>
  </si>
  <si>
    <t xml:space="preserve"> 08/21  12:00:00</t>
  </si>
  <si>
    <t xml:space="preserve"> 08/21  13:00:00</t>
  </si>
  <si>
    <t xml:space="preserve"> 08/21  14:00:00</t>
  </si>
  <si>
    <t xml:space="preserve"> 08/21  15:00:00</t>
  </si>
  <si>
    <t xml:space="preserve"> 08/21  16:00:00</t>
  </si>
  <si>
    <t xml:space="preserve"> 08/21  17:00:00</t>
  </si>
  <si>
    <t xml:space="preserve"> 08/21  18:00:00</t>
  </si>
  <si>
    <t xml:space="preserve"> 08/21  19:00:00</t>
  </si>
  <si>
    <t xml:space="preserve"> 08/21  20:00:00</t>
  </si>
  <si>
    <t xml:space="preserve"> 08/21  21:00:00</t>
  </si>
  <si>
    <t xml:space="preserve"> 08/21  22:00:00</t>
  </si>
  <si>
    <t xml:space="preserve"> 08/21  23:00:00</t>
  </si>
  <si>
    <t xml:space="preserve"> 08/21  24:00:00</t>
  </si>
  <si>
    <t>Values gathered over         0.00 hours</t>
  </si>
  <si>
    <t>Aggregated over the Design Days</t>
  </si>
  <si>
    <t xml:space="preserve"> YMD=2011.09.22 17:19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</si>
</sst>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7">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19705984"/>
        <c:axId val="119707904"/>
      </c:barChart>
      <c:catAx>
        <c:axId val="11970598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19707904"/>
        <c:crosses val="autoZero"/>
        <c:auto val="1"/>
        <c:lblAlgn val="ctr"/>
        <c:lblOffset val="100"/>
        <c:noMultiLvlLbl val="0"/>
      </c:catAx>
      <c:valAx>
        <c:axId val="119707904"/>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970598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24795136"/>
        <c:axId val="124801408"/>
      </c:barChart>
      <c:catAx>
        <c:axId val="124795136"/>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4801408"/>
        <c:crosses val="autoZero"/>
        <c:auto val="1"/>
        <c:lblAlgn val="ctr"/>
        <c:lblOffset val="100"/>
        <c:noMultiLvlLbl val="0"/>
      </c:catAx>
      <c:valAx>
        <c:axId val="12480140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4795136"/>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24817792"/>
        <c:axId val="124819712"/>
      </c:barChart>
      <c:catAx>
        <c:axId val="12481779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24819712"/>
        <c:crosses val="autoZero"/>
        <c:auto val="1"/>
        <c:lblAlgn val="ctr"/>
        <c:lblOffset val="100"/>
        <c:noMultiLvlLbl val="0"/>
      </c:catAx>
      <c:valAx>
        <c:axId val="12481971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2481779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19937280"/>
        <c:axId val="119939456"/>
      </c:barChart>
      <c:catAx>
        <c:axId val="11993728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9939456"/>
        <c:crosses val="autoZero"/>
        <c:auto val="1"/>
        <c:lblAlgn val="ctr"/>
        <c:lblOffset val="100"/>
        <c:noMultiLvlLbl val="0"/>
      </c:catAx>
      <c:valAx>
        <c:axId val="119939456"/>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993728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29539072"/>
        <c:axId val="129557248"/>
      </c:barChart>
      <c:catAx>
        <c:axId val="12953907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29557248"/>
        <c:crosses val="autoZero"/>
        <c:auto val="1"/>
        <c:lblAlgn val="ctr"/>
        <c:lblOffset val="100"/>
        <c:noMultiLvlLbl val="0"/>
      </c:catAx>
      <c:valAx>
        <c:axId val="129557248"/>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29539072"/>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29409024"/>
        <c:axId val="129410560"/>
      </c:barChart>
      <c:catAx>
        <c:axId val="12940902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29410560"/>
        <c:crosses val="autoZero"/>
        <c:auto val="1"/>
        <c:lblAlgn val="ctr"/>
        <c:lblOffset val="100"/>
        <c:noMultiLvlLbl val="0"/>
      </c:catAx>
      <c:valAx>
        <c:axId val="12941056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2940902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29451520"/>
        <c:axId val="129453056"/>
      </c:barChart>
      <c:catAx>
        <c:axId val="129451520"/>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29453056"/>
        <c:crosses val="autoZero"/>
        <c:auto val="1"/>
        <c:lblAlgn val="ctr"/>
        <c:lblOffset val="100"/>
        <c:noMultiLvlLbl val="0"/>
      </c:catAx>
      <c:valAx>
        <c:axId val="129453056"/>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29451520"/>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11.945005661596605</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0.31939291785294394</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29607936"/>
        <c:axId val="129630208"/>
      </c:barChart>
      <c:catAx>
        <c:axId val="129607936"/>
        <c:scaling>
          <c:orientation val="minMax"/>
        </c:scaling>
        <c:delete val="0"/>
        <c:axPos val="b"/>
        <c:numFmt formatCode="General" sourceLinked="1"/>
        <c:majorTickMark val="out"/>
        <c:minorTickMark val="none"/>
        <c:tickLblPos val="nextTo"/>
        <c:txPr>
          <a:bodyPr rot="0" vert="horz"/>
          <a:lstStyle/>
          <a:p>
            <a:pPr>
              <a:defRPr/>
            </a:pPr>
            <a:endParaRPr lang="en-US"/>
          </a:p>
        </c:txPr>
        <c:crossAx val="129630208"/>
        <c:crosses val="autoZero"/>
        <c:auto val="1"/>
        <c:lblAlgn val="ctr"/>
        <c:lblOffset val="100"/>
        <c:noMultiLvlLbl val="0"/>
      </c:catAx>
      <c:valAx>
        <c:axId val="129630208"/>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29607936"/>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84.929133858267718</c:v>
                </c:pt>
                <c:pt idx="1">
                  <c:v>84.929133858267718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76.956007799934312</c:v>
                </c:pt>
                <c:pt idx="1">
                  <c:v>76.804710515575351</c:v>
                </c:pt>
                <c:pt idx="2">
                  <c:v>76.804710515575351</c:v>
                </c:pt>
                <c:pt idx="3">
                  <c:v>76.804710515575351</c:v>
                </c:pt>
                <c:pt idx="4">
                  <c:v>76.804710515575351</c:v>
                </c:pt>
                <c:pt idx="5">
                  <c:v>74.575523248943369</c:v>
                </c:pt>
                <c:pt idx="6">
                  <c:v>74.575523248943369</c:v>
                </c:pt>
                <c:pt idx="7">
                  <c:v>74.575523248943369</c:v>
                </c:pt>
                <c:pt idx="8">
                  <c:v>68.713276109037807</c:v>
                </c:pt>
                <c:pt idx="9">
                  <c:v>68.713276109037807</c:v>
                </c:pt>
                <c:pt idx="10">
                  <c:v>68.000787961680743</c:v>
                </c:pt>
                <c:pt idx="11">
                  <c:v>60.007998954804442</c:v>
                </c:pt>
              </c:numCache>
            </c:numRef>
          </c:xVal>
          <c:yVal>
            <c:numRef>
              <c:f>'graph data'!$D$154:$D$165</c:f>
              <c:numCache>
                <c:formatCode>General</c:formatCode>
                <c:ptCount val="12"/>
                <c:pt idx="0">
                  <c:v>138</c:v>
                </c:pt>
                <c:pt idx="1">
                  <c:v>126</c:v>
                </c:pt>
                <c:pt idx="2" formatCode="0.0">
                  <c:v>126</c:v>
                </c:pt>
                <c:pt idx="3" formatCode="0.0">
                  <c:v>105.46456692913387</c:v>
                </c:pt>
                <c:pt idx="4" formatCode="0.0">
                  <c:v>84.929133858267718</c:v>
                </c:pt>
                <c:pt idx="5" formatCode="0.0">
                  <c:v>84.929133858267718</c:v>
                </c:pt>
                <c:pt idx="6" formatCode="0.0">
                  <c:v>51.464566929133859</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29645952"/>
        <c:axId val="124630144"/>
      </c:scatterChart>
      <c:valAx>
        <c:axId val="12964595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24630144"/>
        <c:crosses val="autoZero"/>
        <c:crossBetween val="midCat"/>
        <c:majorUnit val="5"/>
        <c:minorUnit val="2"/>
      </c:valAx>
      <c:valAx>
        <c:axId val="124630144"/>
        <c:scaling>
          <c:orientation val="minMax"/>
          <c:max val="180"/>
          <c:min val="0"/>
        </c:scaling>
        <c:delete val="1"/>
        <c:axPos val="l"/>
        <c:numFmt formatCode="General" sourceLinked="1"/>
        <c:majorTickMark val="out"/>
        <c:minorTickMark val="none"/>
        <c:tickLblPos val="none"/>
        <c:crossAx val="12964595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76.770365459650336</c:v>
                </c:pt>
                <c:pt idx="1">
                  <c:v>76.770365459650336</c:v>
                </c:pt>
                <c:pt idx="2">
                  <c:v>78.370177621893077</c:v>
                </c:pt>
                <c:pt idx="3">
                  <c:v>78.370177621893077</c:v>
                </c:pt>
                <c:pt idx="4">
                  <c:v>78.370177621893077</c:v>
                </c:pt>
                <c:pt idx="5">
                  <c:v>78.370177621893077</c:v>
                </c:pt>
                <c:pt idx="6">
                  <c:v>75.005836639858941</c:v>
                </c:pt>
                <c:pt idx="7">
                  <c:v>75.005836639858941</c:v>
                </c:pt>
                <c:pt idx="8">
                  <c:v>75.005836639858941</c:v>
                </c:pt>
                <c:pt idx="9">
                  <c:v>64.908333834452066</c:v>
                </c:pt>
                <c:pt idx="10">
                  <c:v>64.908333834452066</c:v>
                </c:pt>
                <c:pt idx="11">
                  <c:v>64.908067925554349</c:v>
                </c:pt>
                <c:pt idx="12">
                  <c:v>60.007998954804442</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08/21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32448256"/>
        <c:axId val="132449792"/>
      </c:scatterChart>
      <c:valAx>
        <c:axId val="132448256"/>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2449792"/>
        <c:crosses val="autoZero"/>
        <c:crossBetween val="midCat"/>
        <c:majorUnit val="5"/>
        <c:minorUnit val="2"/>
      </c:valAx>
      <c:valAx>
        <c:axId val="132449792"/>
        <c:scaling>
          <c:orientation val="minMax"/>
          <c:max val="180"/>
          <c:min val="0"/>
        </c:scaling>
        <c:delete val="1"/>
        <c:axPos val="l"/>
        <c:numFmt formatCode="General" sourceLinked="1"/>
        <c:majorTickMark val="out"/>
        <c:minorTickMark val="none"/>
        <c:tickLblPos val="none"/>
        <c:crossAx val="132448256"/>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9.1596613681909744</c:v>
                </c:pt>
                <c:pt idx="1">
                  <c:v>8.0625579694291716</c:v>
                </c:pt>
                <c:pt idx="2">
                  <c:v>8.5161951326026823</c:v>
                </c:pt>
                <c:pt idx="3">
                  <c:v>8.7824869280481508</c:v>
                </c:pt>
                <c:pt idx="4">
                  <c:v>4.9003348796476232</c:v>
                </c:pt>
                <c:pt idx="5">
                  <c:v>7.8842472555837233</c:v>
                </c:pt>
              </c:numCache>
            </c:numRef>
          </c:val>
        </c:ser>
        <c:dLbls>
          <c:showLegendKey val="0"/>
          <c:showVal val="0"/>
          <c:showCatName val="0"/>
          <c:showSerName val="0"/>
          <c:showPercent val="0"/>
          <c:showBubbleSize val="0"/>
        </c:dLbls>
        <c:gapWidth val="150"/>
        <c:axId val="132498560"/>
        <c:axId val="132500096"/>
      </c:barChart>
      <c:catAx>
        <c:axId val="132498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2500096"/>
        <c:crosses val="autoZero"/>
        <c:auto val="1"/>
        <c:lblAlgn val="ctr"/>
        <c:lblOffset val="100"/>
        <c:tickLblSkip val="1"/>
        <c:tickMarkSkip val="1"/>
        <c:noMultiLvlLbl val="0"/>
      </c:catAx>
      <c:valAx>
        <c:axId val="132500096"/>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2498560"/>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0.23198252750290577</c:v>
                </c:pt>
                <c:pt idx="1">
                  <c:v>1.1867775584149101</c:v>
                </c:pt>
              </c:numCache>
            </c:numRef>
          </c:val>
        </c:ser>
        <c:dLbls>
          <c:showLegendKey val="0"/>
          <c:showVal val="0"/>
          <c:showCatName val="0"/>
          <c:showSerName val="0"/>
          <c:showPercent val="0"/>
          <c:showBubbleSize val="0"/>
        </c:dLbls>
        <c:gapWidth val="150"/>
        <c:axId val="132512768"/>
        <c:axId val="133456640"/>
      </c:barChart>
      <c:catAx>
        <c:axId val="132512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456640"/>
        <c:crosses val="autoZero"/>
        <c:auto val="1"/>
        <c:lblAlgn val="ctr"/>
        <c:lblOffset val="100"/>
        <c:tickLblSkip val="1"/>
        <c:tickMarkSkip val="1"/>
        <c:noMultiLvlLbl val="0"/>
      </c:catAx>
      <c:valAx>
        <c:axId val="133456640"/>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2512768"/>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3739648"/>
        <c:axId val="133741568"/>
      </c:scatterChart>
      <c:valAx>
        <c:axId val="1337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741568"/>
        <c:crosses val="autoZero"/>
        <c:crossBetween val="midCat"/>
      </c:valAx>
      <c:valAx>
        <c:axId val="13374156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73964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34126208"/>
        <c:axId val="134140672"/>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34142592"/>
        <c:axId val="124658048"/>
      </c:scatterChart>
      <c:valAx>
        <c:axId val="134126208"/>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4140672"/>
        <c:crosses val="autoZero"/>
        <c:crossBetween val="midCat"/>
        <c:majorUnit val="24"/>
      </c:valAx>
      <c:valAx>
        <c:axId val="134140672"/>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34126208"/>
        <c:crosses val="autoZero"/>
        <c:crossBetween val="midCat"/>
      </c:valAx>
      <c:valAx>
        <c:axId val="134142592"/>
        <c:scaling>
          <c:orientation val="minMax"/>
        </c:scaling>
        <c:delete val="1"/>
        <c:axPos val="b"/>
        <c:numFmt formatCode="General" sourceLinked="1"/>
        <c:majorTickMark val="out"/>
        <c:minorTickMark val="none"/>
        <c:tickLblPos val="none"/>
        <c:crossAx val="124658048"/>
        <c:crosses val="autoZero"/>
        <c:crossBetween val="midCat"/>
      </c:valAx>
      <c:valAx>
        <c:axId val="124658048"/>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34142592"/>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759</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760</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761</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762</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763</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764</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765</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766</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767</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768</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920</v>
      </c>
      <c r="C2" s="124" t="s">
        <v>769</v>
      </c>
      <c r="D2" s="125" t="s">
        <v>197</v>
      </c>
      <c r="E2" s="126" t="s">
        <v>770</v>
      </c>
    </row>
    <row r="3" spans="1:11">
      <c r="B3" s="654" t="s">
        <v>771</v>
      </c>
      <c r="C3" s="655"/>
      <c r="D3" s="655"/>
      <c r="E3" s="656"/>
      <c r="F3" s="430"/>
      <c r="J3" s="649" t="s">
        <v>968</v>
      </c>
      <c r="K3" s="650"/>
    </row>
    <row r="4" spans="1:11">
      <c r="B4" s="396" t="s">
        <v>248</v>
      </c>
      <c r="C4" s="136" t="s">
        <v>213</v>
      </c>
      <c r="D4" s="139" t="s">
        <v>9</v>
      </c>
      <c r="E4" s="397" t="s">
        <v>772</v>
      </c>
      <c r="J4" s="502" t="s">
        <v>969</v>
      </c>
      <c r="K4" s="504" t="s">
        <v>492</v>
      </c>
    </row>
    <row r="5" spans="1:11">
      <c r="B5" s="398" t="s">
        <v>773</v>
      </c>
      <c r="C5" s="136" t="s">
        <v>686</v>
      </c>
      <c r="D5" s="140">
        <v>0</v>
      </c>
      <c r="E5" s="397">
        <v>0</v>
      </c>
      <c r="J5" s="502" t="s">
        <v>970</v>
      </c>
      <c r="K5" s="503" t="s">
        <v>979</v>
      </c>
    </row>
    <row r="6" spans="1:11">
      <c r="A6" s="131"/>
      <c r="B6" s="396" t="s">
        <v>756</v>
      </c>
      <c r="C6" s="136" t="s">
        <v>213</v>
      </c>
      <c r="D6" s="141" t="s">
        <v>918</v>
      </c>
      <c r="E6" s="399" t="s">
        <v>918</v>
      </c>
      <c r="J6" s="498" t="s">
        <v>971</v>
      </c>
      <c r="K6" s="500" t="s">
        <v>980</v>
      </c>
    </row>
    <row r="7" spans="1:11">
      <c r="B7" s="396" t="s">
        <v>774</v>
      </c>
      <c r="C7" s="136" t="s">
        <v>213</v>
      </c>
      <c r="D7" s="141" t="s">
        <v>846</v>
      </c>
      <c r="E7" s="397" t="s">
        <v>846</v>
      </c>
    </row>
    <row r="8" spans="1:11">
      <c r="B8" s="396" t="s">
        <v>775</v>
      </c>
      <c r="C8" s="136" t="s">
        <v>213</v>
      </c>
      <c r="D8" s="142">
        <v>8</v>
      </c>
      <c r="E8" s="397">
        <v>1</v>
      </c>
    </row>
    <row r="9" spans="1:11">
      <c r="B9" s="396" t="s">
        <v>776</v>
      </c>
      <c r="C9" s="136" t="s">
        <v>213</v>
      </c>
      <c r="D9" s="142">
        <v>1</v>
      </c>
      <c r="E9" s="397">
        <v>1</v>
      </c>
    </row>
    <row r="10" spans="1:11">
      <c r="B10" s="396" t="s">
        <v>777</v>
      </c>
      <c r="C10" s="136" t="s">
        <v>213</v>
      </c>
      <c r="D10" s="142">
        <v>8</v>
      </c>
      <c r="E10" s="397">
        <v>12</v>
      </c>
    </row>
    <row r="11" spans="1:11">
      <c r="B11" s="396" t="s">
        <v>778</v>
      </c>
      <c r="C11" s="136" t="s">
        <v>213</v>
      </c>
      <c r="D11" s="142">
        <v>5</v>
      </c>
      <c r="E11" s="397">
        <v>31</v>
      </c>
    </row>
    <row r="12" spans="1:11">
      <c r="B12" s="400" t="s">
        <v>779</v>
      </c>
      <c r="C12" s="401" t="s">
        <v>213</v>
      </c>
      <c r="D12" s="402">
        <f>'imf input text'!J56</f>
        <v>1.2</v>
      </c>
      <c r="E12" s="403">
        <v>1.2</v>
      </c>
    </row>
    <row r="14" spans="1:11">
      <c r="B14" s="651" t="s">
        <v>780</v>
      </c>
      <c r="C14" s="652"/>
      <c r="D14" s="652"/>
      <c r="E14" s="653"/>
    </row>
    <row r="15" spans="1:11">
      <c r="B15" s="404" t="s">
        <v>916</v>
      </c>
      <c r="C15" s="405" t="s">
        <v>213</v>
      </c>
      <c r="D15" s="143" t="s">
        <v>1127</v>
      </c>
      <c r="E15" s="406" t="s">
        <v>750</v>
      </c>
      <c r="F15" s="430"/>
    </row>
    <row r="16" spans="1:11">
      <c r="B16" s="408" t="s">
        <v>781</v>
      </c>
      <c r="C16" s="136" t="s">
        <v>782</v>
      </c>
      <c r="D16" s="140">
        <v>75</v>
      </c>
      <c r="E16" s="409">
        <v>75</v>
      </c>
    </row>
    <row r="17" spans="2:5">
      <c r="B17" s="408" t="s">
        <v>783</v>
      </c>
      <c r="C17" s="136" t="s">
        <v>782</v>
      </c>
      <c r="D17" s="140">
        <v>90</v>
      </c>
      <c r="E17" s="409">
        <v>90</v>
      </c>
    </row>
    <row r="18" spans="2:5">
      <c r="B18" s="408" t="s">
        <v>784</v>
      </c>
      <c r="C18" s="136" t="s">
        <v>782</v>
      </c>
      <c r="D18" s="140">
        <v>70</v>
      </c>
      <c r="E18" s="409">
        <v>70</v>
      </c>
    </row>
    <row r="19" spans="2:5">
      <c r="B19" s="410" t="s">
        <v>785</v>
      </c>
      <c r="C19" s="401" t="s">
        <v>782</v>
      </c>
      <c r="D19" s="402">
        <v>55</v>
      </c>
      <c r="E19" s="411">
        <v>55</v>
      </c>
    </row>
    <row r="21" spans="2:5">
      <c r="B21" s="651" t="s">
        <v>786</v>
      </c>
      <c r="C21" s="652"/>
      <c r="D21" s="652"/>
      <c r="E21" s="653"/>
    </row>
    <row r="22" spans="2:5">
      <c r="B22" s="398" t="s">
        <v>787</v>
      </c>
      <c r="C22" s="136" t="s">
        <v>630</v>
      </c>
      <c r="D22" s="140">
        <v>20000</v>
      </c>
      <c r="E22" s="409">
        <v>20000</v>
      </c>
    </row>
    <row r="23" spans="2:5">
      <c r="B23" s="421" t="s">
        <v>788</v>
      </c>
      <c r="C23" s="136" t="s">
        <v>213</v>
      </c>
      <c r="D23" s="140">
        <v>1.5</v>
      </c>
      <c r="E23" s="422">
        <v>1.5</v>
      </c>
    </row>
    <row r="24" spans="2:5">
      <c r="B24" s="407" t="s">
        <v>789</v>
      </c>
      <c r="C24" s="136" t="s">
        <v>213</v>
      </c>
      <c r="D24" s="141">
        <v>0.4</v>
      </c>
      <c r="E24" s="422">
        <v>0.4</v>
      </c>
    </row>
    <row r="25" spans="2:5">
      <c r="B25" s="408" t="s">
        <v>790</v>
      </c>
      <c r="C25" s="405" t="s">
        <v>213</v>
      </c>
      <c r="D25" s="141">
        <v>0.28999999999999998</v>
      </c>
      <c r="E25" s="422">
        <v>0.28999999999999998</v>
      </c>
    </row>
    <row r="26" spans="2:5" ht="14.25">
      <c r="B26" s="423" t="s">
        <v>895</v>
      </c>
      <c r="C26" s="437" t="s">
        <v>930</v>
      </c>
      <c r="D26" s="428">
        <f>IF(D25=0.55, 0.291, 0.308)</f>
        <v>0.308</v>
      </c>
      <c r="E26" s="406" t="s">
        <v>917</v>
      </c>
    </row>
    <row r="27" spans="2:5">
      <c r="B27" s="421" t="s">
        <v>791</v>
      </c>
      <c r="C27" s="136" t="s">
        <v>213</v>
      </c>
      <c r="D27" s="143" t="s">
        <v>492</v>
      </c>
      <c r="E27" s="406" t="s">
        <v>492</v>
      </c>
    </row>
    <row r="28" spans="2:5">
      <c r="B28" s="424" t="s">
        <v>792</v>
      </c>
      <c r="C28" s="401" t="s">
        <v>213</v>
      </c>
      <c r="D28" s="425" t="s">
        <v>2</v>
      </c>
      <c r="E28" s="426" t="s">
        <v>2</v>
      </c>
    </row>
    <row r="30" spans="2:5">
      <c r="B30" s="651" t="s">
        <v>793</v>
      </c>
      <c r="C30" s="652"/>
      <c r="D30" s="652"/>
      <c r="E30" s="653"/>
    </row>
    <row r="31" spans="2:5">
      <c r="B31" s="408" t="s">
        <v>668</v>
      </c>
      <c r="C31" s="136" t="s">
        <v>669</v>
      </c>
      <c r="D31" s="140">
        <v>240</v>
      </c>
      <c r="E31" s="409">
        <v>240</v>
      </c>
    </row>
    <row r="32" spans="2:5">
      <c r="B32" s="408" t="s">
        <v>794</v>
      </c>
      <c r="C32" s="137" t="s">
        <v>478</v>
      </c>
      <c r="D32" s="140">
        <v>0.8</v>
      </c>
      <c r="E32" s="409">
        <v>0.8</v>
      </c>
    </row>
    <row r="33" spans="2:6">
      <c r="B33" s="410" t="s">
        <v>795</v>
      </c>
      <c r="C33" s="412" t="s">
        <v>478</v>
      </c>
      <c r="D33" s="402">
        <v>1</v>
      </c>
      <c r="E33" s="411">
        <v>1</v>
      </c>
    </row>
    <row r="35" spans="2:6">
      <c r="B35" s="651" t="s">
        <v>796</v>
      </c>
      <c r="C35" s="652"/>
      <c r="D35" s="652"/>
      <c r="E35" s="653"/>
    </row>
    <row r="36" spans="2:6" hidden="1"/>
    <row r="37" spans="2:6">
      <c r="B37" s="413" t="s">
        <v>797</v>
      </c>
      <c r="C37" s="136" t="s">
        <v>213</v>
      </c>
      <c r="D37" s="141" t="s">
        <v>836</v>
      </c>
      <c r="E37" s="414" t="s">
        <v>836</v>
      </c>
    </row>
    <row r="38" spans="2:6">
      <c r="B38" s="413" t="s">
        <v>798</v>
      </c>
      <c r="C38" s="136" t="s">
        <v>213</v>
      </c>
      <c r="D38" s="143" t="s">
        <v>534</v>
      </c>
      <c r="E38" s="409" t="s">
        <v>534</v>
      </c>
    </row>
    <row r="39" spans="2:6">
      <c r="B39" s="413" t="s">
        <v>799</v>
      </c>
      <c r="C39" s="136" t="s">
        <v>213</v>
      </c>
      <c r="D39" s="435" t="str">
        <f>IF(D6="UFAD_York", "York/JCI MIT1", "Swirl")</f>
        <v>Swirl</v>
      </c>
      <c r="E39" s="406" t="s">
        <v>917</v>
      </c>
      <c r="F39" s="430"/>
    </row>
    <row r="40" spans="2:6">
      <c r="B40" s="413" t="s">
        <v>800</v>
      </c>
      <c r="C40" s="136" t="s">
        <v>213</v>
      </c>
      <c r="D40" s="144" t="s">
        <v>926</v>
      </c>
      <c r="E40" s="432" t="s">
        <v>926</v>
      </c>
    </row>
    <row r="41" spans="2:6">
      <c r="B41" s="398" t="s">
        <v>801</v>
      </c>
      <c r="C41" s="136" t="s">
        <v>802</v>
      </c>
      <c r="D41" s="145">
        <v>2</v>
      </c>
      <c r="E41" s="553">
        <v>2</v>
      </c>
    </row>
    <row r="42" spans="2:6">
      <c r="B42" s="493" t="s">
        <v>803</v>
      </c>
      <c r="C42" s="412" t="s">
        <v>804</v>
      </c>
      <c r="D42" s="402">
        <v>100</v>
      </c>
      <c r="E42" s="411">
        <v>100</v>
      </c>
    </row>
    <row r="43" spans="2:6">
      <c r="B43" s="398" t="s">
        <v>805</v>
      </c>
      <c r="C43" s="136" t="s">
        <v>213</v>
      </c>
      <c r="D43" s="435" t="str">
        <f>IF(D6="UFAD_York", "York/JCI MIT1", "Linear Bar Grille")</f>
        <v>Linear Bar Grille</v>
      </c>
      <c r="E43" s="406" t="s">
        <v>917</v>
      </c>
    </row>
    <row r="44" spans="2:6">
      <c r="B44" s="446" t="s">
        <v>948</v>
      </c>
      <c r="C44" s="429" t="s">
        <v>636</v>
      </c>
      <c r="D44" s="140">
        <v>4</v>
      </c>
      <c r="E44" s="436">
        <v>4</v>
      </c>
    </row>
    <row r="45" spans="2:6">
      <c r="B45" s="446" t="s">
        <v>946</v>
      </c>
      <c r="C45" s="429" t="s">
        <v>636</v>
      </c>
      <c r="D45" s="140">
        <v>3</v>
      </c>
      <c r="E45" s="436">
        <v>3</v>
      </c>
    </row>
    <row r="46" spans="2:6">
      <c r="B46" s="446" t="s">
        <v>947</v>
      </c>
      <c r="C46" s="429" t="s">
        <v>636</v>
      </c>
      <c r="D46" s="140">
        <v>6</v>
      </c>
      <c r="E46" s="436">
        <v>6</v>
      </c>
    </row>
    <row r="47" spans="2:6">
      <c r="B47" s="445" t="s">
        <v>945</v>
      </c>
      <c r="C47" s="491" t="s">
        <v>636</v>
      </c>
      <c r="D47" s="402">
        <v>7</v>
      </c>
      <c r="E47" s="492">
        <v>7</v>
      </c>
    </row>
    <row r="48" spans="2:6">
      <c r="B48" s="497" t="s">
        <v>967</v>
      </c>
      <c r="C48" s="136" t="s">
        <v>213</v>
      </c>
      <c r="D48" s="146" t="s">
        <v>975</v>
      </c>
      <c r="E48" s="409" t="s">
        <v>975</v>
      </c>
    </row>
    <row r="49" spans="2:5">
      <c r="B49" s="396" t="s">
        <v>835</v>
      </c>
      <c r="C49" s="415" t="s">
        <v>29</v>
      </c>
      <c r="D49" s="140">
        <v>0.15</v>
      </c>
      <c r="E49" s="397">
        <v>0.15</v>
      </c>
    </row>
    <row r="50" spans="2:5">
      <c r="B50" s="413" t="s">
        <v>806</v>
      </c>
      <c r="C50" s="136" t="s">
        <v>782</v>
      </c>
      <c r="D50" s="143">
        <v>57</v>
      </c>
      <c r="E50" s="409">
        <v>57</v>
      </c>
    </row>
    <row r="51" spans="2:5">
      <c r="B51" s="413" t="s">
        <v>807</v>
      </c>
      <c r="C51" s="136" t="s">
        <v>213</v>
      </c>
      <c r="D51" s="147" t="s">
        <v>492</v>
      </c>
      <c r="E51" s="506" t="s">
        <v>492</v>
      </c>
    </row>
    <row r="52" spans="2:5">
      <c r="B52" s="416" t="s">
        <v>808</v>
      </c>
      <c r="C52" s="136" t="s">
        <v>14</v>
      </c>
      <c r="D52" s="145">
        <v>3</v>
      </c>
      <c r="E52" s="409">
        <v>3</v>
      </c>
    </row>
    <row r="53" spans="2:5" hidden="1">
      <c r="B53" s="417" t="s">
        <v>809</v>
      </c>
      <c r="C53" s="136" t="s">
        <v>213</v>
      </c>
      <c r="D53" s="147" t="s">
        <v>491</v>
      </c>
      <c r="E53" s="409" t="s">
        <v>491</v>
      </c>
    </row>
    <row r="54" spans="2:5">
      <c r="B54" s="417" t="s">
        <v>810</v>
      </c>
      <c r="C54" s="136" t="s">
        <v>14</v>
      </c>
      <c r="D54" s="148">
        <v>1.5</v>
      </c>
      <c r="E54" s="409">
        <v>1.5</v>
      </c>
    </row>
    <row r="55" spans="2:5">
      <c r="B55" s="445" t="s">
        <v>944</v>
      </c>
      <c r="C55" s="401" t="s">
        <v>213</v>
      </c>
      <c r="D55" s="418" t="s">
        <v>976</v>
      </c>
      <c r="E55" s="552" t="s">
        <v>976</v>
      </c>
    </row>
    <row r="57" spans="2:5">
      <c r="B57" s="651" t="s">
        <v>811</v>
      </c>
      <c r="C57" s="652"/>
      <c r="D57" s="652"/>
      <c r="E57" s="653"/>
    </row>
    <row r="58" spans="2:5">
      <c r="B58" s="396" t="s">
        <v>812</v>
      </c>
      <c r="C58" s="136" t="s">
        <v>213</v>
      </c>
      <c r="D58" s="147" t="str">
        <f>'imf input text'!J51</f>
        <v>Yes</v>
      </c>
      <c r="E58" s="506" t="s">
        <v>491</v>
      </c>
    </row>
    <row r="59" spans="2:5">
      <c r="B59" s="398" t="s">
        <v>813</v>
      </c>
      <c r="C59" s="136" t="s">
        <v>213</v>
      </c>
      <c r="D59" s="147" t="s">
        <v>491</v>
      </c>
      <c r="E59" s="506" t="s">
        <v>491</v>
      </c>
    </row>
    <row r="60" spans="2:5">
      <c r="B60" s="396" t="s">
        <v>814</v>
      </c>
      <c r="C60" s="136" t="s">
        <v>213</v>
      </c>
      <c r="D60" s="147" t="str">
        <f>'imf input text'!J52</f>
        <v>Yes</v>
      </c>
      <c r="E60" s="506" t="s">
        <v>491</v>
      </c>
    </row>
    <row r="61" spans="2:5">
      <c r="B61" s="398" t="s">
        <v>815</v>
      </c>
      <c r="C61" s="136" t="s">
        <v>213</v>
      </c>
      <c r="D61" s="147" t="s">
        <v>491</v>
      </c>
      <c r="E61" s="506" t="s">
        <v>491</v>
      </c>
    </row>
    <row r="62" spans="2:5">
      <c r="B62" s="419" t="s">
        <v>912</v>
      </c>
      <c r="C62" s="420" t="s">
        <v>213</v>
      </c>
      <c r="D62" s="418" t="s">
        <v>982</v>
      </c>
      <c r="E62" s="552" t="s">
        <v>977</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4" t="s">
        <v>834</v>
      </c>
      <c r="C2" s="665"/>
      <c r="D2" s="665"/>
      <c r="E2" s="665"/>
      <c r="F2" s="665"/>
      <c r="G2" s="665"/>
      <c r="H2" s="665"/>
      <c r="I2" s="665"/>
      <c r="J2" s="665"/>
      <c r="K2" s="665"/>
      <c r="L2" s="665"/>
      <c r="M2" s="665"/>
      <c r="N2" s="665"/>
      <c r="O2" s="665"/>
      <c r="P2" s="665"/>
      <c r="Q2" s="666"/>
      <c r="R2" s="657"/>
      <c r="S2" s="659" t="s">
        <v>1091</v>
      </c>
      <c r="T2" s="660"/>
      <c r="U2" s="660"/>
      <c r="V2" s="660"/>
      <c r="W2" s="660"/>
      <c r="X2" s="660"/>
      <c r="Y2" s="660"/>
      <c r="Z2" s="660"/>
      <c r="AA2" s="660"/>
      <c r="AB2" s="660"/>
      <c r="AC2" s="606" t="s">
        <v>360</v>
      </c>
      <c r="AD2" s="599" t="s">
        <v>367</v>
      </c>
    </row>
    <row r="3" spans="2:192" ht="12.95" customHeight="1">
      <c r="B3" s="667" t="s">
        <v>819</v>
      </c>
      <c r="C3" s="661" t="s">
        <v>820</v>
      </c>
      <c r="D3" s="662"/>
      <c r="E3" s="663"/>
      <c r="F3" s="661" t="s">
        <v>833</v>
      </c>
      <c r="G3" s="662"/>
      <c r="H3" s="662"/>
      <c r="I3" s="662"/>
      <c r="J3" s="662"/>
      <c r="K3" s="662"/>
      <c r="L3" s="662"/>
      <c r="M3" s="662"/>
      <c r="N3" s="662"/>
      <c r="O3" s="662"/>
      <c r="P3" s="662"/>
      <c r="Q3" s="663"/>
      <c r="R3" s="658"/>
      <c r="S3" s="600" t="s">
        <v>821</v>
      </c>
      <c r="T3" s="601" t="s">
        <v>822</v>
      </c>
      <c r="U3" s="601" t="s">
        <v>823</v>
      </c>
      <c r="V3" s="601" t="s">
        <v>824</v>
      </c>
      <c r="W3" s="601" t="s">
        <v>825</v>
      </c>
      <c r="X3" s="601" t="s">
        <v>826</v>
      </c>
      <c r="Y3" s="601" t="s">
        <v>827</v>
      </c>
      <c r="Z3" s="601" t="s">
        <v>828</v>
      </c>
      <c r="AA3" s="601" t="s">
        <v>829</v>
      </c>
      <c r="AB3" s="601" t="s">
        <v>830</v>
      </c>
      <c r="AC3" s="601" t="s">
        <v>831</v>
      </c>
      <c r="AD3" s="602" t="s">
        <v>832</v>
      </c>
    </row>
    <row r="4" spans="2:192" ht="12.95" customHeight="1">
      <c r="B4" s="668"/>
      <c r="C4" s="173" t="s">
        <v>848</v>
      </c>
      <c r="D4" s="174" t="s">
        <v>849</v>
      </c>
      <c r="E4" s="175" t="s">
        <v>850</v>
      </c>
      <c r="F4" s="173" t="s">
        <v>821</v>
      </c>
      <c r="G4" s="174" t="s">
        <v>822</v>
      </c>
      <c r="H4" s="174" t="s">
        <v>823</v>
      </c>
      <c r="I4" s="174" t="s">
        <v>824</v>
      </c>
      <c r="J4" s="174" t="s">
        <v>825</v>
      </c>
      <c r="K4" s="174" t="s">
        <v>826</v>
      </c>
      <c r="L4" s="174" t="s">
        <v>827</v>
      </c>
      <c r="M4" s="174" t="s">
        <v>828</v>
      </c>
      <c r="N4" s="174" t="s">
        <v>829</v>
      </c>
      <c r="O4" s="174" t="s">
        <v>830</v>
      </c>
      <c r="P4" s="174" t="s">
        <v>831</v>
      </c>
      <c r="Q4" s="175" t="s">
        <v>832</v>
      </c>
      <c r="R4" s="603" t="s">
        <v>1092</v>
      </c>
      <c r="S4" s="604">
        <f>AVERAGEIF('graph data'!$AH$2:$AH$745,"&gt;0")/AVERAGEIF('graph data'!$AB$2:$AB$745,"&gt;0")</f>
        <v>11.945005661596605</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355</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1093</v>
      </c>
      <c r="S5" s="604">
        <f>AVERAGEIF('graph data'!$AG$2:$AG$745,"&gt;0")/AVERAGEIF('graph data'!$AB$2:$AB$745,"&gt;0")</f>
        <v>0.31939291785294394</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356</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415</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414</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505</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847</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155</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154</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4" t="s">
        <v>876</v>
      </c>
      <c r="C2" s="665"/>
      <c r="D2" s="666"/>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358</v>
      </c>
      <c r="C3" s="360" t="s">
        <v>213</v>
      </c>
      <c r="D3" s="362" t="s">
        <v>361</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851</v>
      </c>
      <c r="C4" s="360" t="s">
        <v>213</v>
      </c>
      <c r="D4" s="362" t="s">
        <v>367</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852</v>
      </c>
      <c r="C5" s="360" t="s">
        <v>213</v>
      </c>
      <c r="D5" s="592" t="s">
        <v>366</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213</v>
      </c>
      <c r="D6" s="362">
        <v>1</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853</v>
      </c>
      <c r="C7" s="360" t="s">
        <v>213</v>
      </c>
      <c r="D7" s="362">
        <v>2</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854</v>
      </c>
      <c r="C8" s="360" t="s">
        <v>213</v>
      </c>
      <c r="D8" s="362">
        <v>15</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855</v>
      </c>
      <c r="C9" s="360" t="s">
        <v>213</v>
      </c>
      <c r="D9" s="448" t="str">
        <f>'graph data'!$C$5</f>
        <v xml:space="preserve"> 08/21  15:00:00</v>
      </c>
      <c r="P9" s="154"/>
      <c r="Q9" s="154"/>
      <c r="R9" s="154"/>
      <c r="S9" s="676"/>
      <c r="T9" s="676"/>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856</v>
      </c>
      <c r="C10" s="360" t="s">
        <v>213</v>
      </c>
      <c r="D10" s="448" t="str">
        <f>IF('graph data'!B148=1,"Sunday",IF('graph data'!B148=2,"Monday",IF('graph data'!B148=3,"Tuesday",IF('graph data'!B148=4,"Wednesday",IF('graph data'!B148=5,"Thursday",IF('graph data'!B148=6,"Friday",IF('graph data'!B148=9, "Summer Design", IF('graph data'!B148=10, "Winter Design", "Saturday"))))))))</f>
        <v>Summer Design</v>
      </c>
      <c r="E10" s="158"/>
      <c r="F10" s="218"/>
      <c r="K10" s="150"/>
      <c r="P10" s="154"/>
      <c r="Q10" s="154"/>
      <c r="R10" s="154"/>
      <c r="S10" s="676"/>
      <c r="T10" s="676"/>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630</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630</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4" t="s">
        <v>875</v>
      </c>
      <c r="C14" s="665"/>
      <c r="D14" s="666"/>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858</v>
      </c>
      <c r="C15" s="548" t="s">
        <v>782</v>
      </c>
      <c r="D15" s="490">
        <f>IF(Heat_Recovery="No",HLOOKUP("Environment:Outdoor Dry Bulb [C](Hourly)",'Eplus results'!1:1048576,'graph data'!D4,FALSE)*9/5+32,HLOOKUP("AHU_HeatRecovery Outlet Node:System Node Temp[C](Hourly)",'Eplus results'!1:1048576,'graph data'!D4,FALSE)*9/5+32)</f>
        <v>81.86</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857</v>
      </c>
      <c r="C16" s="454" t="s">
        <v>109</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886</v>
      </c>
      <c r="C17" s="452" t="s">
        <v>782</v>
      </c>
      <c r="D17" s="453">
        <f>HLOOKUP("AHU MIXED AIR OUTLET:System Node Temp[C](Hourly)",'Eplus results'!1:1048576,'graph data'!D4,FALSE)*9/5+32</f>
        <v>79.362181291503745</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859</v>
      </c>
      <c r="C18" s="454" t="s">
        <v>109</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896</v>
      </c>
      <c r="C19" s="548" t="s">
        <v>782</v>
      </c>
      <c r="D19" s="490">
        <f>HLOOKUP("AHU MIXED AIR OUTLET:System Node Temp[C](Hourly)",'Eplus results'!1:1048576,'graph data'!D4,FALSE)*9/5+32</f>
        <v>79.362181291503745</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897</v>
      </c>
      <c r="C20" s="452" t="s">
        <v>782</v>
      </c>
      <c r="D20" s="453">
        <f>HLOOKUP("AHU Cooling Coil Outlet:System Node Temp[C](Hourly)",'Eplus results'!1:1048576,'graph data'!D4,FALSE)*9/5+32</f>
        <v>58.430266901296342</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898</v>
      </c>
      <c r="C21" s="452" t="s">
        <v>782</v>
      </c>
      <c r="D21" s="453">
        <f>HLOOKUP("AHU Heating Coil Outlet:System Node Temp[C](Hourly)",'Eplus results'!1:1048576,'graph data'!D4,FALSE)*9/5+32</f>
        <v>58.430267200662442</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869</v>
      </c>
      <c r="C22" s="551" t="s">
        <v>782</v>
      </c>
      <c r="D22" s="494">
        <f>'graph data'!F7</f>
        <v>60.007998954804442</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860</v>
      </c>
      <c r="C23" s="452" t="s">
        <v>782</v>
      </c>
      <c r="D23" s="456">
        <f>HLOOKUP("AHU Air Loop Inlet:System Node Temp[C](Hourly)",'Eplus results'!1:1048576,'graph data'!D4,FALSE)*9/5+32</f>
        <v>78.196387487291062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861</v>
      </c>
      <c r="C24" s="454" t="s">
        <v>109</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862</v>
      </c>
      <c r="C25" s="452" t="s">
        <v>782</v>
      </c>
      <c r="D25" s="456">
        <f>HLOOKUP("AHU RELIEF AIR OUTLET:System Node Temp[C](Hourly)",'Eplus results'!1:1048576,'graph data'!D4,FALSE)*9/5+32</f>
        <v>78.196387487291062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863</v>
      </c>
      <c r="C26" s="550" t="s">
        <v>109</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877</v>
      </c>
      <c r="C27" s="360" t="s">
        <v>965</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878</v>
      </c>
      <c r="C28" s="360" t="s">
        <v>965</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4.2095631158567928</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879</v>
      </c>
      <c r="C29" s="364" t="s">
        <v>213</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4" t="s">
        <v>811</v>
      </c>
      <c r="C31" s="665"/>
      <c r="D31" s="666"/>
      <c r="J31" s="54"/>
      <c r="P31" s="154"/>
      <c r="Q31" s="154"/>
      <c r="R31" s="154"/>
      <c r="S31" s="675"/>
      <c r="T31" s="675"/>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905</v>
      </c>
      <c r="C32" s="452" t="s">
        <v>782</v>
      </c>
      <c r="D32" s="480">
        <f>HLOOKUP("BOILER:Boiler Water Inlet Temp [C](Hourly)",'Eplus results'!1:1048576,'graph data'!D4,FALSE)*9/5+32</f>
        <v>58.435251110805382</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902</v>
      </c>
      <c r="C33" s="452" t="s">
        <v>782</v>
      </c>
      <c r="D33" s="480">
        <f>HLOOKUP("BOILER:Boiler Water Outlet Temp [C](Hourly)",'Eplus results'!1:1048576,'graph data'!D4,FALSE)*9/5+32</f>
        <v>58.435251110805382</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899</v>
      </c>
      <c r="C34" s="454" t="s">
        <v>951</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888</v>
      </c>
      <c r="C35" s="360" t="s">
        <v>943</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952</v>
      </c>
      <c r="C36" s="364" t="s">
        <v>213</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906</v>
      </c>
      <c r="C37" s="489" t="s">
        <v>782</v>
      </c>
      <c r="D37" s="490">
        <f>HLOOKUP("CHILLER:Chiller Evap Water Inlet Temp [C](Hourly)",'Eplus results'!1:1048576,'graph data'!D4,FALSE)*9/5+32</f>
        <v>73.112175366554652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903</v>
      </c>
      <c r="C38" s="468" t="s">
        <v>782</v>
      </c>
      <c r="D38" s="453">
        <f>HLOOKUP("CHILLER:Chiller Evap Water Outlet Temp [C](Hourly)",'Eplus results'!1:1048576,'graph data'!D4,FALSE)*9/5+32</f>
        <v>44.996000000000002</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900</v>
      </c>
      <c r="C39" s="454" t="s">
        <v>951</v>
      </c>
      <c r="D39" s="453">
        <f>HLOOKUP("CHILLER:Chiller Evap Water Outlet Temp [C](Hourly)",'Eplus results'!1:1048576,'graph data'!D4,FALSE)/(3.785/60)</f>
        <v>114.45178335535006</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892</v>
      </c>
      <c r="C40" s="360" t="s">
        <v>213</v>
      </c>
      <c r="D40" s="481">
        <f>HLOOKUP("CHILLER:Chiller COP [W/W](Hourly)",'Eplus results'!1:1048576,'graph data'!D4,FALSE)</f>
        <v>5.7442178606325198</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893</v>
      </c>
      <c r="C41" s="360" t="s">
        <v>213</v>
      </c>
      <c r="D41" s="481">
        <f>HLOOKUP("CHILLER:Chiller Part Load Ratio(Hourly)",'Eplus results'!1:1048576,'graph data'!D4,FALSE)</f>
        <v>0.86762530243706804</v>
      </c>
      <c r="G41" s="164"/>
      <c r="P41" s="154"/>
      <c r="Q41" s="154"/>
      <c r="R41" s="154"/>
      <c r="S41" s="154"/>
      <c r="T41" s="154"/>
      <c r="U41" s="154"/>
      <c r="V41" s="154"/>
      <c r="W41" s="669"/>
      <c r="X41" s="669"/>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894</v>
      </c>
      <c r="C42" s="360" t="s">
        <v>965</v>
      </c>
      <c r="D42" s="453">
        <f>HLOOKUP("CHILLER:Chiller Electric Consumption [J](Hourly)",'Eplus results'!1:1048576,'graph data'!D4,FALSE)/(3600*1000)</f>
        <v>18.818620411640083</v>
      </c>
      <c r="G42" s="164"/>
      <c r="P42" s="154"/>
      <c r="Q42" s="375"/>
      <c r="R42" s="154"/>
      <c r="S42" s="382"/>
      <c r="T42" s="154"/>
      <c r="U42" s="382"/>
      <c r="V42" s="154"/>
      <c r="W42" s="669"/>
      <c r="X42" s="669"/>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901</v>
      </c>
      <c r="C43" s="364" t="s">
        <v>965</v>
      </c>
      <c r="D43" s="494">
        <f>HLOOKUP("CHILLER:Chiller Evap Heat Trans Rate [W](Hourly)",'Eplus results'!1:1048576,'graph data'!D4,FALSE)/1000</f>
        <v>108.09800999999999</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907</v>
      </c>
      <c r="C44" s="468" t="s">
        <v>782</v>
      </c>
      <c r="D44" s="449">
        <f>HLOOKUP("TOWER:Tower Water Inlet Temp [C](Hourly)",'Eplus results'!1:1048576,'graph data'!D4,FALSE)*9/5+32</f>
        <v>82.639814170388362</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904</v>
      </c>
      <c r="C45" s="468" t="s">
        <v>782</v>
      </c>
      <c r="D45" s="449">
        <f>HLOOKUP("TOWER:Tower Water Outlet Temp [C](Hourly)",'Eplus results'!1:1048576,'graph data'!D4,FALSE)*9/5+32</f>
        <v>74.111791352158761</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889</v>
      </c>
      <c r="C46" s="454" t="s">
        <v>951</v>
      </c>
      <c r="D46" s="486">
        <f>HLOOKUP("TOWER:Tower Water Mass Flow Rate [kg/s](Hourly)",'Eplus results'!1:1048576,'graph data'!D4,FALSE)/(3.785/60)</f>
        <v>192.25467541250725</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890</v>
      </c>
      <c r="C47" s="360" t="s">
        <v>965</v>
      </c>
      <c r="D47" s="453">
        <f>HLOOKUP("TOWER:Tower Fan Electric Power [W](Hourly)",'Eplus results'!1:1048576,'graph data'!D4,FALSE)/1000</f>
        <v>2.9808845181818202</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891</v>
      </c>
      <c r="C48" s="364" t="s">
        <v>965</v>
      </c>
      <c r="D48" s="494">
        <f>HLOOKUP("TOWER:Tower Heat Transfer [W](Hourly)",'Eplus results'!1:1048576,'graph data'!D4,FALSE)/1000</f>
        <v>240.18377919087098</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213</v>
      </c>
      <c r="H49" s="673">
        <f>D8</f>
        <v>15</v>
      </c>
      <c r="I49" s="674"/>
      <c r="P49" s="376"/>
      <c r="Q49" s="383"/>
      <c r="R49" s="386" t="s">
        <v>370</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0" t="s">
        <v>949</v>
      </c>
      <c r="C50" s="671"/>
      <c r="D50" s="672"/>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938</v>
      </c>
      <c r="C51" s="439"/>
      <c r="D51" s="460" t="s">
        <v>939</v>
      </c>
      <c r="F51" s="451" t="s">
        <v>870</v>
      </c>
      <c r="G51" s="468" t="s">
        <v>782</v>
      </c>
      <c r="H51" s="469">
        <f>HLOOKUP("GFCore:Zone/sys Thermostat Heating Setpoint [C](hourly)",'Eplus results'!1:1048576,'graph data'!D4,FALSE)*9/5+32</f>
        <v>69.999979999999994</v>
      </c>
      <c r="I51" s="470">
        <f>HLOOKUP("GFCore:Zone/sys Thermostat Heating Setpoint [C](hourly)",'Eplus results'!1:1048576,'graph data'!D4,FALSE)*9/5+32</f>
        <v>69.999979999999994</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9000 cfm</v>
      </c>
      <c r="C52" s="433"/>
      <c r="D52" s="484" t="str">
        <f>ROUND(HLOOKUP("AHU Air Loop Inlet:System Node Volume Flow Rate Standard Density [m3/s](Hourly)",'Eplus results'!1:1048576,'graph data'!D4,FALSE)*35.314667*60, 0)&amp;" cfm"</f>
        <v>28281 cfm</v>
      </c>
      <c r="E52" s="357"/>
      <c r="F52" s="451" t="s">
        <v>871</v>
      </c>
      <c r="G52" s="468" t="s">
        <v>782</v>
      </c>
      <c r="H52" s="469">
        <f>HLOOKUP("GFCore:Zone/sys Thermostat Cooling Setpoint [C](hourly)",'Eplus results'!1:1048576,'graph data'!D4,FALSE)*9/5+32</f>
        <v>75.000020000000006</v>
      </c>
      <c r="I52" s="470">
        <f>HLOOKUP("GFCore:Zone/sys Thermostat Cooling Setpoint [C](hourly)",'Eplus results'!1:1048576,'graph data'!D4,FALSE)*9/5+32</f>
        <v>75.000020000000006</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78.2 F</v>
      </c>
      <c r="C53" s="433"/>
      <c r="D53" s="484" t="str">
        <f>ROUND(HLOOKUP("AHU Air Loop Inlet:System Node Temp[C](Hourly)",'Eplus results'!1:1048576,'graph data'!D4,FALSE)*9/5+32, 1)&amp;" F"</f>
        <v>78.2 F</v>
      </c>
      <c r="F53" s="451" t="s">
        <v>873</v>
      </c>
      <c r="G53" s="360" t="s">
        <v>950</v>
      </c>
      <c r="H53" s="469">
        <f>35.314667*'graph data'!F46*60/D11</f>
        <v>0.23198252750290577</v>
      </c>
      <c r="I53" s="470">
        <f>35.314667*'graph data'!F45*60/D12</f>
        <v>1.1867775584149101</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941</v>
      </c>
      <c r="C54" s="433"/>
      <c r="D54" s="461"/>
      <c r="F54" s="451" t="s">
        <v>864</v>
      </c>
      <c r="G54" s="468" t="s">
        <v>782</v>
      </c>
      <c r="H54" s="471">
        <f>1.8*ROUND(HLOOKUP(floor&amp;Int_zone&amp;":Zone Operative Temperature [C](Hourly)",'Eplus results'!1:1048576,'graph data'!D4,FALSE), 1)+32</f>
        <v>77.36</v>
      </c>
      <c r="I54" s="472">
        <f>1.8*ROUND(HLOOKUP(floor&amp;perim_zone&amp;":Zone Operative Temperature [C](Hourly)",'Eplus results'!1:1048576,'graph data'!D4,FALSE), 1)+32</f>
        <v>80.599999999999994</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9000 cfm</v>
      </c>
      <c r="C55" s="433"/>
      <c r="D55" s="461" t="s">
        <v>940</v>
      </c>
      <c r="F55" s="451" t="s">
        <v>865</v>
      </c>
      <c r="G55" s="468" t="s">
        <v>782</v>
      </c>
      <c r="H55" s="471">
        <f>1.8*ROUND(HLOOKUP(floor&amp;Int_zone&amp;":Zone Mean Radiant Temperature [C](Hourly)",'Eplus results'!1:1048576,'graph data'!D4,FALSE), 1)+32</f>
        <v>76.819999999999993</v>
      </c>
      <c r="I55" s="472">
        <f>1.8*ROUND(HLOOKUP(floor&amp;perim_zone&amp;":Zone Mean Radiant Temperature [C](Hourly)",'Eplus results'!1:1048576,'graph data'!D4,FALSE), 1)+32</f>
        <v>81.319999999999993</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81.9 F</v>
      </c>
      <c r="C56" s="433"/>
      <c r="D56" s="484" t="str">
        <f>ROUND(HLOOKUP("AHU MIXED AIR OUTLET:System Node Volume Flow Rate Standard Density [m3/s](Hourly)",'Eplus results'!1:1048576,'graph data'!D4,FALSE)*35.314667*60, 0)&amp;" cfm"</f>
        <v>28281 cfm</v>
      </c>
      <c r="F56" s="451" t="s">
        <v>866</v>
      </c>
      <c r="G56" s="360" t="s">
        <v>259</v>
      </c>
      <c r="H56" s="473">
        <f>39.36996*HLOOKUP(floor&amp;Int_zone&amp;":UF Transition Height [m](Hourly)",'Eplus results'!$1:$1048576,'graph data'!D4, FALSE)</f>
        <v>66.928932000000003</v>
      </c>
      <c r="I56" s="474">
        <f>39.36996*HLOOKUP(floor&amp;perim_zone&amp;":UF Transition Height [m](Hourly)",'Eplus results'!$1:$1048576,'graph data'!D4, FALSE)</f>
        <v>66.928932000000003</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79.4 F</v>
      </c>
      <c r="F57" s="451" t="s">
        <v>872</v>
      </c>
      <c r="G57" s="468" t="s">
        <v>782</v>
      </c>
      <c r="H57" s="475">
        <f>'graph data'!C174-'graph data'!C177</f>
        <v>3.3643409820341361</v>
      </c>
      <c r="I57" s="476">
        <f>'graph data'!C157-'graph data'!C160</f>
        <v>2.2291872666319819</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927</v>
      </c>
      <c r="G58" s="360" t="s">
        <v>928</v>
      </c>
      <c r="H58" s="469">
        <f>IF(Int_zone="Core", 35.314667*'graph data'!F46*60/'imf input text'!E45, "NA")</f>
        <v>170.13406185705855</v>
      </c>
      <c r="I58" s="470">
        <f>IF(perim_zone="East", 35.314667*'graph data'!F45*60/'imf input text'!E18, IF(perim_zone="West", 35.314667*'graph data'!F45*60/'imf input text'!E19, IF(perim_zone="South", 35.314667*'graph data'!F45*60/'imf input text'!E20, IF(perim_zone="North", 35.314667*'graph data'!F45*60/'imf input text'!E21))))</f>
        <v>224.07401559602397</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935</v>
      </c>
      <c r="G59" s="360" t="s">
        <v>213</v>
      </c>
      <c r="H59"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0.55475701781243913</v>
      </c>
      <c r="I59"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0.27193605574068419</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936</v>
      </c>
      <c r="G60" s="360" t="s">
        <v>213</v>
      </c>
      <c r="H60" s="469">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0.44524298218756087</v>
      </c>
      <c r="I60" s="470">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0.71249519501967906</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937</v>
      </c>
      <c r="G61" s="364" t="s">
        <v>213</v>
      </c>
      <c r="H61" s="477">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v>
      </c>
      <c r="I61" s="478">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1.5568749239636859E-2</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0" t="s">
        <v>885</v>
      </c>
      <c r="C2" s="681"/>
      <c r="D2" s="681"/>
      <c r="E2" s="681"/>
      <c r="F2" s="682"/>
      <c r="H2" s="683" t="s">
        <v>961</v>
      </c>
      <c r="I2" s="684"/>
      <c r="J2" s="685"/>
    </row>
    <row r="3" spans="2:36">
      <c r="B3" s="510" t="s">
        <v>880</v>
      </c>
      <c r="C3" s="360" t="s">
        <v>213</v>
      </c>
      <c r="D3" s="362">
        <v>1</v>
      </c>
      <c r="F3" s="557"/>
      <c r="H3" s="507" t="s">
        <v>957</v>
      </c>
      <c r="I3" s="508" t="s">
        <v>931</v>
      </c>
      <c r="J3" s="509">
        <v>58.850573201514486</v>
      </c>
      <c r="AI3" t="s">
        <v>70</v>
      </c>
      <c r="AJ3" t="s">
        <v>71</v>
      </c>
    </row>
    <row r="4" spans="2:36">
      <c r="B4" s="558" t="s">
        <v>881</v>
      </c>
      <c r="C4" s="360" t="s">
        <v>213</v>
      </c>
      <c r="D4" s="362">
        <v>1</v>
      </c>
      <c r="F4" s="557"/>
      <c r="H4" s="510" t="s">
        <v>957</v>
      </c>
      <c r="I4" s="360" t="s">
        <v>942</v>
      </c>
      <c r="J4" s="511">
        <f>Input!D22*3/J3</f>
        <v>1019.5312761789028</v>
      </c>
      <c r="AI4">
        <v>0</v>
      </c>
      <c r="AJ4">
        <v>0</v>
      </c>
    </row>
    <row r="5" spans="2:36">
      <c r="B5" s="558" t="s">
        <v>882</v>
      </c>
      <c r="C5" s="360" t="s">
        <v>213</v>
      </c>
      <c r="D5" s="362">
        <v>1</v>
      </c>
      <c r="F5" s="557"/>
      <c r="H5" s="512" t="s">
        <v>958</v>
      </c>
      <c r="I5" s="505" t="s">
        <v>956</v>
      </c>
      <c r="J5" s="513">
        <v>0.57093462458372135</v>
      </c>
      <c r="AI5">
        <v>1</v>
      </c>
      <c r="AJ5">
        <v>31</v>
      </c>
    </row>
    <row r="6" spans="2:36">
      <c r="B6" s="558" t="s">
        <v>883</v>
      </c>
      <c r="C6" s="360" t="s">
        <v>213</v>
      </c>
      <c r="D6" s="362">
        <v>31</v>
      </c>
      <c r="F6" s="557"/>
      <c r="H6" s="514" t="s">
        <v>972</v>
      </c>
      <c r="I6" s="360" t="s">
        <v>931</v>
      </c>
      <c r="J6" s="515">
        <f>IF(Chiller_Staging="No", Chiller_Capacity/3520, Chiller_Capacity*2/3520)</f>
        <v>68.243674383500448</v>
      </c>
      <c r="AI6">
        <v>2</v>
      </c>
      <c r="AJ6">
        <v>59</v>
      </c>
    </row>
    <row r="7" spans="2:36" ht="13.5" thickBot="1">
      <c r="B7" s="559" t="s">
        <v>700</v>
      </c>
      <c r="C7" s="360" t="s">
        <v>213</v>
      </c>
      <c r="D7" s="362">
        <v>0.3</v>
      </c>
      <c r="F7" s="557"/>
      <c r="H7" s="516" t="s">
        <v>972</v>
      </c>
      <c r="I7" s="517" t="s">
        <v>942</v>
      </c>
      <c r="J7" s="518">
        <f>Input!D22*3/J6</f>
        <v>879.20236625632879</v>
      </c>
      <c r="AI7">
        <v>3</v>
      </c>
      <c r="AJ7">
        <v>90</v>
      </c>
    </row>
    <row r="8" spans="2:36">
      <c r="B8" s="560" t="s">
        <v>964</v>
      </c>
      <c r="C8" s="677" t="s">
        <v>351</v>
      </c>
      <c r="D8" s="678"/>
      <c r="E8" s="677" t="s">
        <v>352</v>
      </c>
      <c r="F8" s="679"/>
      <c r="H8" s="519" t="s">
        <v>959</v>
      </c>
      <c r="I8" s="508" t="s">
        <v>943</v>
      </c>
      <c r="J8" s="520">
        <v>478.24672955774065</v>
      </c>
      <c r="AI8">
        <v>4</v>
      </c>
      <c r="AJ8">
        <v>120</v>
      </c>
    </row>
    <row r="9" spans="2:36" ht="13.5" thickBot="1">
      <c r="B9" s="561" t="s">
        <v>915</v>
      </c>
      <c r="C9" s="517" t="s">
        <v>929</v>
      </c>
      <c r="D9" s="562" t="s">
        <v>884</v>
      </c>
      <c r="E9" s="517" t="s">
        <v>929</v>
      </c>
      <c r="F9" s="563" t="s">
        <v>884</v>
      </c>
      <c r="H9" s="521" t="s">
        <v>959</v>
      </c>
      <c r="I9" s="505" t="s">
        <v>932</v>
      </c>
      <c r="J9" s="513">
        <f>J8*1000/Input!D22/3</f>
        <v>7.9707788259623449</v>
      </c>
      <c r="AI9">
        <v>5</v>
      </c>
      <c r="AJ9">
        <v>151</v>
      </c>
    </row>
    <row r="10" spans="2:36">
      <c r="B10" s="524" t="s">
        <v>72</v>
      </c>
      <c r="C10" s="540">
        <v>0</v>
      </c>
      <c r="D10" s="541">
        <v>0</v>
      </c>
      <c r="E10" s="540"/>
      <c r="F10" s="542">
        <v>0</v>
      </c>
      <c r="H10" s="514" t="s">
        <v>973</v>
      </c>
      <c r="I10" s="360" t="s">
        <v>943</v>
      </c>
      <c r="J10" s="515">
        <f>IF(Boiler_Staging="No", Boiler_Capacity/0.293/1000, Boiler_Capacity*2/0.293/1000)</f>
        <v>487.5706930795734</v>
      </c>
      <c r="AI10">
        <v>6</v>
      </c>
      <c r="AJ10" s="45">
        <v>181</v>
      </c>
    </row>
    <row r="11" spans="2:36" ht="13.5" thickBot="1">
      <c r="B11" s="527" t="s">
        <v>74</v>
      </c>
      <c r="C11" s="361">
        <v>0</v>
      </c>
      <c r="D11" s="192">
        <v>0</v>
      </c>
      <c r="E11" s="361"/>
      <c r="F11" s="543">
        <v>0</v>
      </c>
      <c r="H11" s="516" t="s">
        <v>973</v>
      </c>
      <c r="I11" s="517" t="s">
        <v>932</v>
      </c>
      <c r="J11" s="522">
        <f>J10*1000/Input!D22/3</f>
        <v>8.126178217992889</v>
      </c>
      <c r="AI11">
        <v>7</v>
      </c>
      <c r="AJ11">
        <v>212</v>
      </c>
    </row>
    <row r="12" spans="2:36">
      <c r="B12" s="527" t="s">
        <v>75</v>
      </c>
      <c r="C12" s="361">
        <v>0</v>
      </c>
      <c r="D12" s="192">
        <v>0</v>
      </c>
      <c r="E12" s="361"/>
      <c r="F12" s="543">
        <v>0</v>
      </c>
      <c r="H12" s="519" t="s">
        <v>960</v>
      </c>
      <c r="I12" s="508" t="s">
        <v>109</v>
      </c>
      <c r="J12" s="523">
        <v>28281.007058224452</v>
      </c>
      <c r="AI12">
        <v>8</v>
      </c>
      <c r="AJ12">
        <v>243</v>
      </c>
    </row>
    <row r="13" spans="2:36">
      <c r="B13" s="527" t="s">
        <v>400</v>
      </c>
      <c r="C13" s="361">
        <v>0</v>
      </c>
      <c r="D13" s="192">
        <v>0</v>
      </c>
      <c r="E13" s="361"/>
      <c r="F13" s="543">
        <v>0</v>
      </c>
      <c r="H13" s="521" t="s">
        <v>960</v>
      </c>
      <c r="I13" s="505" t="s">
        <v>29</v>
      </c>
      <c r="J13" s="513">
        <f>J12/Input!D22/3</f>
        <v>0.47135011763707418</v>
      </c>
      <c r="AI13">
        <v>9</v>
      </c>
      <c r="AJ13">
        <v>273</v>
      </c>
    </row>
    <row r="14" spans="2:36" ht="13.5" thickBot="1">
      <c r="B14" s="529" t="s">
        <v>401</v>
      </c>
      <c r="C14" s="544">
        <v>0</v>
      </c>
      <c r="D14" s="545">
        <v>0</v>
      </c>
      <c r="E14" s="544"/>
      <c r="F14" s="546">
        <v>0</v>
      </c>
      <c r="H14" s="514" t="s">
        <v>974</v>
      </c>
      <c r="I14" s="360" t="s">
        <v>109</v>
      </c>
      <c r="J14" s="511">
        <f>Central_SupplyFan_MaxFlow*35.315*60</f>
        <v>33634.252760564195</v>
      </c>
      <c r="AI14">
        <v>10</v>
      </c>
      <c r="AJ14">
        <v>304</v>
      </c>
    </row>
    <row r="15" spans="2:36" ht="13.5" thickBot="1">
      <c r="B15" s="524" t="s">
        <v>408</v>
      </c>
      <c r="C15" s="540">
        <v>13</v>
      </c>
      <c r="D15" s="541">
        <v>4.6931407942238268</v>
      </c>
      <c r="E15" s="540"/>
      <c r="F15" s="542">
        <v>0</v>
      </c>
      <c r="H15" s="516" t="s">
        <v>974</v>
      </c>
      <c r="I15" s="517" t="s">
        <v>29</v>
      </c>
      <c r="J15" s="522">
        <f>J14/Input!D22/3</f>
        <v>0.56057087934273653</v>
      </c>
      <c r="AI15">
        <v>11</v>
      </c>
      <c r="AJ15">
        <v>334</v>
      </c>
    </row>
    <row r="16" spans="2:36" ht="13.5" thickBot="1">
      <c r="B16" s="527" t="s">
        <v>410</v>
      </c>
      <c r="C16" s="361">
        <v>0</v>
      </c>
      <c r="D16" s="192">
        <v>0</v>
      </c>
      <c r="E16" s="361"/>
      <c r="F16" s="543">
        <v>0</v>
      </c>
      <c r="AI16">
        <v>12</v>
      </c>
      <c r="AJ16">
        <v>365</v>
      </c>
    </row>
    <row r="17" spans="1:14" ht="13.5" thickBot="1">
      <c r="B17" s="527" t="s">
        <v>411</v>
      </c>
      <c r="C17" s="361">
        <v>2</v>
      </c>
      <c r="D17" s="192">
        <v>0.72202166064981954</v>
      </c>
      <c r="E17" s="361"/>
      <c r="F17" s="543">
        <v>0</v>
      </c>
      <c r="H17" s="683" t="s">
        <v>962</v>
      </c>
      <c r="I17" s="684"/>
      <c r="J17" s="685"/>
    </row>
    <row r="18" spans="1:14">
      <c r="B18" s="527" t="s">
        <v>412</v>
      </c>
      <c r="C18" s="361">
        <v>2</v>
      </c>
      <c r="D18" s="192">
        <v>0.72202166064981954</v>
      </c>
      <c r="E18" s="361"/>
      <c r="F18" s="543">
        <v>0</v>
      </c>
      <c r="H18" s="524" t="s">
        <v>402</v>
      </c>
      <c r="I18" s="525" t="s">
        <v>928</v>
      </c>
      <c r="J18" s="526">
        <f>'imf input text'!E140*35.315*60/'imf input text'!E47/Sizing_Factor</f>
        <v>149.99999999999997</v>
      </c>
    </row>
    <row r="19" spans="1:14" ht="13.5" thickBot="1">
      <c r="B19" s="527" t="s">
        <v>413</v>
      </c>
      <c r="C19" s="361">
        <v>0</v>
      </c>
      <c r="D19" s="192">
        <v>0</v>
      </c>
      <c r="E19" s="361"/>
      <c r="F19" s="543">
        <v>0</v>
      </c>
      <c r="H19" s="527" t="s">
        <v>404</v>
      </c>
      <c r="I19" s="501" t="s">
        <v>928</v>
      </c>
      <c r="J19" s="528">
        <f>'imf input text'!E134*35.315*60/'imf input text'!E26/Sizing_Factor</f>
        <v>149.99999999999997</v>
      </c>
    </row>
    <row r="20" spans="1:14">
      <c r="B20" s="524" t="s">
        <v>402</v>
      </c>
      <c r="C20" s="540">
        <v>9</v>
      </c>
      <c r="D20" s="541">
        <v>3.2490974729241877</v>
      </c>
      <c r="E20" s="540"/>
      <c r="F20" s="542">
        <v>0</v>
      </c>
      <c r="H20" s="527" t="s">
        <v>405</v>
      </c>
      <c r="I20" s="501" t="s">
        <v>928</v>
      </c>
      <c r="J20" s="528">
        <f>'imf input text'!E135*35.315*60/'imf input text'!E27/Sizing_Factor</f>
        <v>149.99999999999997</v>
      </c>
    </row>
    <row r="21" spans="1:14">
      <c r="B21" s="527" t="s">
        <v>404</v>
      </c>
      <c r="C21" s="361">
        <v>1</v>
      </c>
      <c r="D21" s="192">
        <v>0.36101083032490977</v>
      </c>
      <c r="E21" s="361"/>
      <c r="F21" s="543">
        <v>0</v>
      </c>
      <c r="H21" s="527" t="s">
        <v>406</v>
      </c>
      <c r="I21" s="501" t="s">
        <v>928</v>
      </c>
      <c r="J21" s="597" t="s">
        <v>1060</v>
      </c>
    </row>
    <row r="22" spans="1:14" ht="13.5" thickBot="1">
      <c r="B22" s="527" t="s">
        <v>405</v>
      </c>
      <c r="C22" s="361">
        <v>2</v>
      </c>
      <c r="D22" s="192">
        <v>0.72202166064981954</v>
      </c>
      <c r="E22" s="361"/>
      <c r="F22" s="543">
        <v>0</v>
      </c>
      <c r="H22" s="529" t="s">
        <v>407</v>
      </c>
      <c r="I22" s="530" t="s">
        <v>928</v>
      </c>
      <c r="J22" s="531">
        <f>'imf input text'!E137*35.315*60/'imf input text'!E29/Sizing_Factor</f>
        <v>150</v>
      </c>
    </row>
    <row r="23" spans="1:14">
      <c r="B23" s="527" t="s">
        <v>406</v>
      </c>
      <c r="C23" s="361">
        <v>2</v>
      </c>
      <c r="D23" s="192">
        <v>0.72202166064981954</v>
      </c>
      <c r="E23" s="361"/>
      <c r="F23" s="543">
        <v>0</v>
      </c>
      <c r="H23" s="524" t="s">
        <v>408</v>
      </c>
      <c r="I23" s="525" t="s">
        <v>928</v>
      </c>
      <c r="J23" s="526">
        <f>'imf input text'!E139*35.315*60/'imf input text'!E46/Sizing_Factor</f>
        <v>150</v>
      </c>
      <c r="K23" s="443"/>
      <c r="N23" s="443"/>
    </row>
    <row r="24" spans="1:14" ht="13.5" thickBot="1">
      <c r="B24" s="529" t="s">
        <v>407</v>
      </c>
      <c r="C24" s="544">
        <v>0</v>
      </c>
      <c r="D24" s="545">
        <v>0</v>
      </c>
      <c r="E24" s="544"/>
      <c r="F24" s="546">
        <v>0</v>
      </c>
      <c r="H24" s="527" t="s">
        <v>410</v>
      </c>
      <c r="I24" s="501" t="s">
        <v>928</v>
      </c>
      <c r="J24" s="528">
        <f>'imf input text'!E130*35.315*60/'imf input text'!E22/Sizing_Factor</f>
        <v>149.99999999999997</v>
      </c>
      <c r="K24" s="443"/>
      <c r="N24" s="442"/>
    </row>
    <row r="25" spans="1:14">
      <c r="B25" s="527" t="s">
        <v>73</v>
      </c>
      <c r="C25" s="361">
        <v>0</v>
      </c>
      <c r="D25" s="192">
        <v>0</v>
      </c>
      <c r="E25" s="361"/>
      <c r="F25" s="543">
        <v>0</v>
      </c>
      <c r="H25" s="527" t="s">
        <v>411</v>
      </c>
      <c r="I25" s="501" t="s">
        <v>928</v>
      </c>
      <c r="J25" s="528">
        <f>'imf input text'!E131*35.315*60/'imf input text'!E23/Sizing_Factor</f>
        <v>149.99999999999997</v>
      </c>
      <c r="K25" s="443"/>
      <c r="N25" s="442"/>
    </row>
    <row r="26" spans="1:14">
      <c r="B26" s="527" t="s">
        <v>409</v>
      </c>
      <c r="C26" s="361">
        <v>24</v>
      </c>
      <c r="D26" s="192">
        <v>8.6642599277978345</v>
      </c>
      <c r="E26" s="361"/>
      <c r="F26" s="543">
        <v>0</v>
      </c>
      <c r="H26" s="527" t="s">
        <v>412</v>
      </c>
      <c r="I26" s="501" t="s">
        <v>928</v>
      </c>
      <c r="J26" s="597" t="s">
        <v>1060</v>
      </c>
      <c r="K26" s="443"/>
      <c r="N26" s="442"/>
    </row>
    <row r="27" spans="1:14" ht="13.5" thickBot="1">
      <c r="B27" s="529" t="s">
        <v>403</v>
      </c>
      <c r="C27" s="544">
        <v>15</v>
      </c>
      <c r="D27" s="545">
        <v>5.4151624548736459</v>
      </c>
      <c r="E27" s="544"/>
      <c r="F27" s="546">
        <v>0</v>
      </c>
      <c r="H27" s="529" t="s">
        <v>413</v>
      </c>
      <c r="I27" s="530" t="s">
        <v>928</v>
      </c>
      <c r="J27" s="531">
        <f>'imf input text'!E133*35.315*60/'imf input text'!E25/Sizing_Factor</f>
        <v>150.00000000000003</v>
      </c>
      <c r="K27" s="443"/>
      <c r="N27" s="442"/>
    </row>
    <row r="28" spans="1:14">
      <c r="H28" s="524" t="s">
        <v>72</v>
      </c>
      <c r="I28" s="525" t="s">
        <v>928</v>
      </c>
      <c r="J28" s="526">
        <f>'imf input text'!E138*35.315*60/UFAD_Int_NumDiffs_GF/Sizing_Factor</f>
        <v>150</v>
      </c>
      <c r="K28" s="443"/>
      <c r="N28" s="442"/>
    </row>
    <row r="29" spans="1:14" ht="13.5" thickBot="1">
      <c r="A29" s="359"/>
      <c r="B29" s="359"/>
      <c r="H29" s="527" t="s">
        <v>74</v>
      </c>
      <c r="I29" s="501" t="s">
        <v>928</v>
      </c>
      <c r="J29" s="528">
        <f>FSFan_Max_CoolingAir_GFEast*35.315*60/UFAD_NumDiffs_GFE/Sizing_Factor</f>
        <v>150</v>
      </c>
      <c r="K29" s="443"/>
      <c r="N29" s="442"/>
    </row>
    <row r="30" spans="1:14">
      <c r="B30" s="680" t="s">
        <v>1090</v>
      </c>
      <c r="C30" s="681"/>
      <c r="D30" s="681"/>
      <c r="E30" s="681"/>
      <c r="F30" s="682"/>
      <c r="H30" s="527" t="s">
        <v>75</v>
      </c>
      <c r="I30" s="501" t="s">
        <v>928</v>
      </c>
      <c r="J30" s="528">
        <f>'imf input text'!E127*35.315*60/'imf input text'!E19/Sizing_Factor</f>
        <v>150</v>
      </c>
      <c r="K30" s="443"/>
      <c r="N30" s="442"/>
    </row>
    <row r="31" spans="1:14">
      <c r="B31" s="510" t="s">
        <v>880</v>
      </c>
      <c r="C31" s="360" t="s">
        <v>213</v>
      </c>
      <c r="D31" s="592">
        <v>1</v>
      </c>
      <c r="F31" s="557"/>
      <c r="H31" s="527" t="s">
        <v>400</v>
      </c>
      <c r="I31" s="501" t="s">
        <v>928</v>
      </c>
      <c r="J31" s="597" t="s">
        <v>1060</v>
      </c>
      <c r="K31" s="443"/>
      <c r="N31" s="442"/>
    </row>
    <row r="32" spans="1:14" ht="13.5" thickBot="1">
      <c r="B32" s="558" t="s">
        <v>881</v>
      </c>
      <c r="C32" s="360" t="s">
        <v>213</v>
      </c>
      <c r="D32" s="592">
        <v>1</v>
      </c>
      <c r="F32" s="557"/>
      <c r="H32" s="529" t="s">
        <v>401</v>
      </c>
      <c r="I32" s="530" t="s">
        <v>928</v>
      </c>
      <c r="J32" s="531">
        <f>'imf input text'!E129*35.315*60/'imf input text'!E21/Sizing_Factor</f>
        <v>150.00000000000003</v>
      </c>
      <c r="K32" s="443"/>
      <c r="N32" s="442"/>
    </row>
    <row r="33" spans="2:14" ht="13.5" thickBot="1">
      <c r="B33" s="558" t="s">
        <v>882</v>
      </c>
      <c r="C33" s="360" t="s">
        <v>213</v>
      </c>
      <c r="D33" s="592">
        <v>12</v>
      </c>
      <c r="F33" s="557"/>
      <c r="K33" s="443"/>
      <c r="N33" s="442"/>
    </row>
    <row r="34" spans="2:14">
      <c r="B34" s="558" t="s">
        <v>883</v>
      </c>
      <c r="C34" s="360" t="s">
        <v>213</v>
      </c>
      <c r="D34" s="592">
        <v>31</v>
      </c>
      <c r="F34" s="557"/>
      <c r="H34" s="680" t="s">
        <v>966</v>
      </c>
      <c r="I34" s="681"/>
      <c r="J34" s="681"/>
      <c r="K34" s="682"/>
      <c r="N34" s="442"/>
    </row>
    <row r="35" spans="2:14" ht="13.5" thickBot="1">
      <c r="B35" s="559" t="s">
        <v>700</v>
      </c>
      <c r="C35" s="360" t="s">
        <v>213</v>
      </c>
      <c r="D35" s="592">
        <v>0.3</v>
      </c>
      <c r="F35" s="557"/>
      <c r="H35" s="554" t="s">
        <v>963</v>
      </c>
      <c r="I35" s="555" t="s">
        <v>934</v>
      </c>
      <c r="J35" s="555" t="s">
        <v>526</v>
      </c>
      <c r="K35" s="556" t="s">
        <v>933</v>
      </c>
      <c r="N35" s="442"/>
    </row>
    <row r="36" spans="2:14">
      <c r="B36" s="560" t="s">
        <v>964</v>
      </c>
      <c r="C36" s="677" t="s">
        <v>351</v>
      </c>
      <c r="D36" s="678"/>
      <c r="E36" s="677" t="s">
        <v>352</v>
      </c>
      <c r="F36" s="679"/>
      <c r="H36" s="532" t="s">
        <v>402</v>
      </c>
      <c r="I36" s="533">
        <v>0.44908614077111447</v>
      </c>
      <c r="J36" s="533">
        <v>0.41762755213467051</v>
      </c>
      <c r="K36" s="534">
        <v>0.13328630709421518</v>
      </c>
      <c r="N36" s="442"/>
    </row>
    <row r="37" spans="2:14" ht="13.5" thickBot="1">
      <c r="B37" s="561" t="s">
        <v>915</v>
      </c>
      <c r="C37" s="517" t="s">
        <v>929</v>
      </c>
      <c r="D37" s="562" t="s">
        <v>884</v>
      </c>
      <c r="E37" s="517" t="s">
        <v>929</v>
      </c>
      <c r="F37" s="563" t="s">
        <v>884</v>
      </c>
      <c r="H37" s="510" t="s">
        <v>404</v>
      </c>
      <c r="I37" s="440">
        <v>0.24097200566893595</v>
      </c>
      <c r="J37" s="440">
        <v>0.655542619938695</v>
      </c>
      <c r="K37" s="535">
        <v>0.10348537439236907</v>
      </c>
      <c r="N37" s="442"/>
    </row>
    <row r="38" spans="2:14">
      <c r="B38" s="524" t="s">
        <v>72</v>
      </c>
      <c r="C38" s="540">
        <v>311</v>
      </c>
      <c r="D38" s="541">
        <v>7.6132190942472464</v>
      </c>
      <c r="E38" s="540">
        <v>2060</v>
      </c>
      <c r="F38" s="542">
        <v>50.428396572827417</v>
      </c>
      <c r="H38" s="510" t="s">
        <v>405</v>
      </c>
      <c r="I38" s="440">
        <v>0.2274442512643636</v>
      </c>
      <c r="J38" s="440">
        <v>0.65120604443598962</v>
      </c>
      <c r="K38" s="535">
        <v>0.12134970429964675</v>
      </c>
    </row>
    <row r="39" spans="2:14">
      <c r="B39" s="527" t="s">
        <v>74</v>
      </c>
      <c r="C39" s="361">
        <v>1155</v>
      </c>
      <c r="D39" s="192">
        <v>28.274173806609546</v>
      </c>
      <c r="E39" s="361">
        <v>1397</v>
      </c>
      <c r="F39" s="543">
        <v>34.198286413708693</v>
      </c>
      <c r="H39" s="510" t="s">
        <v>406</v>
      </c>
      <c r="I39" s="440">
        <v>0.25244927367427389</v>
      </c>
      <c r="J39" s="440">
        <v>0.59682400935187574</v>
      </c>
      <c r="K39" s="535">
        <v>0.15072671697385032</v>
      </c>
    </row>
    <row r="40" spans="2:14" ht="13.5" thickBot="1">
      <c r="B40" s="527" t="s">
        <v>75</v>
      </c>
      <c r="C40" s="361">
        <v>961</v>
      </c>
      <c r="D40" s="192">
        <v>23.525091799265606</v>
      </c>
      <c r="E40" s="361">
        <v>1570</v>
      </c>
      <c r="F40" s="543">
        <v>38.433292533659731</v>
      </c>
      <c r="H40" s="536" t="s">
        <v>407</v>
      </c>
      <c r="I40" s="537">
        <v>0.298275310604174</v>
      </c>
      <c r="J40" s="537">
        <v>0.54839699561949085</v>
      </c>
      <c r="K40" s="538">
        <v>0.15332769377633526</v>
      </c>
    </row>
    <row r="41" spans="2:14">
      <c r="B41" s="527" t="s">
        <v>400</v>
      </c>
      <c r="C41" s="361">
        <v>1385</v>
      </c>
      <c r="D41" s="192">
        <v>33.904528763769889</v>
      </c>
      <c r="E41" s="361">
        <v>1513</v>
      </c>
      <c r="F41" s="543">
        <v>37.037943696450427</v>
      </c>
      <c r="H41" s="524" t="s">
        <v>408</v>
      </c>
      <c r="I41" s="533">
        <v>0.54339844033555829</v>
      </c>
      <c r="J41" s="533">
        <v>0.4566015596644416</v>
      </c>
      <c r="K41" s="539">
        <v>0</v>
      </c>
    </row>
    <row r="42" spans="2:14" ht="13.5" thickBot="1">
      <c r="B42" s="529" t="s">
        <v>401</v>
      </c>
      <c r="C42" s="544">
        <v>552</v>
      </c>
      <c r="D42" s="545">
        <v>13.512851897184822</v>
      </c>
      <c r="E42" s="544">
        <v>2052</v>
      </c>
      <c r="F42" s="546">
        <v>50.232558139534881</v>
      </c>
      <c r="H42" s="527" t="s">
        <v>410</v>
      </c>
      <c r="I42" s="440">
        <v>0.25452565639499403</v>
      </c>
      <c r="J42" s="440">
        <v>0.73318988896680903</v>
      </c>
      <c r="K42" s="535">
        <v>1.2284454638196808E-2</v>
      </c>
    </row>
    <row r="43" spans="2:14">
      <c r="B43" s="524" t="s">
        <v>408</v>
      </c>
      <c r="C43" s="540">
        <v>1194</v>
      </c>
      <c r="D43" s="541">
        <v>29.228886168910648</v>
      </c>
      <c r="E43" s="540">
        <v>1784</v>
      </c>
      <c r="F43" s="542">
        <v>43.671970624235009</v>
      </c>
      <c r="H43" s="527" t="s">
        <v>411</v>
      </c>
      <c r="I43" s="440">
        <v>0.24270290483686149</v>
      </c>
      <c r="J43" s="440">
        <v>0.73536090761864381</v>
      </c>
      <c r="K43" s="535">
        <v>2.193618754449481E-2</v>
      </c>
    </row>
    <row r="44" spans="2:14">
      <c r="B44" s="527" t="s">
        <v>410</v>
      </c>
      <c r="C44" s="361">
        <v>1880</v>
      </c>
      <c r="D44" s="192">
        <v>46.022031823745408</v>
      </c>
      <c r="E44" s="361">
        <v>855</v>
      </c>
      <c r="F44" s="543">
        <v>20.930232558139537</v>
      </c>
      <c r="H44" s="527" t="s">
        <v>412</v>
      </c>
      <c r="I44" s="440">
        <v>0.29104000745333936</v>
      </c>
      <c r="J44" s="440">
        <v>0.70172367913677014</v>
      </c>
      <c r="K44" s="535">
        <v>7.236313409890548E-3</v>
      </c>
    </row>
    <row r="45" spans="2:14" ht="13.5" thickBot="1">
      <c r="B45" s="527" t="s">
        <v>411</v>
      </c>
      <c r="C45" s="361">
        <v>1600</v>
      </c>
      <c r="D45" s="192">
        <v>39.167686658506732</v>
      </c>
      <c r="E45" s="361">
        <v>1072</v>
      </c>
      <c r="F45" s="543">
        <v>26.24235006119951</v>
      </c>
      <c r="H45" s="529" t="s">
        <v>413</v>
      </c>
      <c r="I45" s="537">
        <v>0.35607155819559744</v>
      </c>
      <c r="J45" s="537">
        <v>0.64392844180440256</v>
      </c>
      <c r="K45" s="538">
        <v>0</v>
      </c>
    </row>
    <row r="46" spans="2:14">
      <c r="B46" s="527" t="s">
        <v>412</v>
      </c>
      <c r="C46" s="361">
        <v>2020</v>
      </c>
      <c r="D46" s="192">
        <v>49.44920440636475</v>
      </c>
      <c r="E46" s="361">
        <v>856</v>
      </c>
      <c r="F46" s="543">
        <v>20.954712362301102</v>
      </c>
      <c r="H46" s="532" t="s">
        <v>72</v>
      </c>
      <c r="I46" s="533">
        <v>0.43953088142776447</v>
      </c>
      <c r="J46" s="533">
        <v>0.56046911857223558</v>
      </c>
      <c r="K46" s="534">
        <v>0</v>
      </c>
    </row>
    <row r="47" spans="2:14" ht="13.5" thickBot="1">
      <c r="B47" s="527" t="s">
        <v>413</v>
      </c>
      <c r="C47" s="361">
        <v>1356</v>
      </c>
      <c r="D47" s="192">
        <v>33.194614443084454</v>
      </c>
      <c r="E47" s="361">
        <v>1532</v>
      </c>
      <c r="F47" s="543">
        <v>37.503059975520195</v>
      </c>
      <c r="H47" s="510" t="s">
        <v>74</v>
      </c>
      <c r="I47" s="440">
        <v>0.16624143617419521</v>
      </c>
      <c r="J47" s="440">
        <v>0.83375856382580471</v>
      </c>
      <c r="K47" s="535">
        <v>0</v>
      </c>
    </row>
    <row r="48" spans="2:14">
      <c r="B48" s="524" t="s">
        <v>402</v>
      </c>
      <c r="C48" s="540">
        <v>1092</v>
      </c>
      <c r="D48" s="541">
        <v>26.731946144430843</v>
      </c>
      <c r="E48" s="540">
        <v>1671</v>
      </c>
      <c r="F48" s="542">
        <v>40.905752753977971</v>
      </c>
      <c r="H48" s="510" t="s">
        <v>75</v>
      </c>
      <c r="I48" s="440">
        <v>0.16170765693987663</v>
      </c>
      <c r="J48" s="440">
        <v>0.83829234306012335</v>
      </c>
      <c r="K48" s="535">
        <v>0</v>
      </c>
    </row>
    <row r="49" spans="2:11">
      <c r="B49" s="527" t="s">
        <v>404</v>
      </c>
      <c r="C49" s="361">
        <v>1830</v>
      </c>
      <c r="D49" s="192">
        <v>44.798041615667074</v>
      </c>
      <c r="E49" s="361">
        <v>575</v>
      </c>
      <c r="F49" s="543">
        <v>14.075887392900857</v>
      </c>
      <c r="H49" s="510" t="s">
        <v>400</v>
      </c>
      <c r="I49" s="440">
        <v>0.18319006789105449</v>
      </c>
      <c r="J49" s="440">
        <v>0.81680993210894548</v>
      </c>
      <c r="K49" s="535">
        <v>0</v>
      </c>
    </row>
    <row r="50" spans="2:11" ht="13.5" thickBot="1">
      <c r="B50" s="527" t="s">
        <v>405</v>
      </c>
      <c r="C50" s="361">
        <v>1544</v>
      </c>
      <c r="D50" s="192">
        <v>37.796817625458999</v>
      </c>
      <c r="E50" s="361">
        <v>874</v>
      </c>
      <c r="F50" s="543">
        <v>21.395348837209301</v>
      </c>
      <c r="H50" s="536" t="s">
        <v>401</v>
      </c>
      <c r="I50" s="537">
        <v>0.21006768024148745</v>
      </c>
      <c r="J50" s="537">
        <v>0.78993231975851252</v>
      </c>
      <c r="K50" s="538">
        <v>0</v>
      </c>
    </row>
    <row r="51" spans="2:11">
      <c r="B51" s="527" t="s">
        <v>406</v>
      </c>
      <c r="C51" s="361">
        <v>2029</v>
      </c>
      <c r="D51" s="192">
        <v>49.669522643818851</v>
      </c>
      <c r="E51" s="361">
        <v>595</v>
      </c>
      <c r="F51" s="543">
        <v>14.56548347613219</v>
      </c>
    </row>
    <row r="52" spans="2:11" ht="13.5" thickBot="1">
      <c r="B52" s="529" t="s">
        <v>407</v>
      </c>
      <c r="C52" s="544">
        <v>1233</v>
      </c>
      <c r="D52" s="545">
        <v>30.18359853121175</v>
      </c>
      <c r="E52" s="544">
        <v>1172</v>
      </c>
      <c r="F52" s="546">
        <v>28.690330477356181</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1918</v>
      </c>
      <c r="B1" t="s">
        <v>1919</v>
      </c>
      <c r="C1" t="s">
        <v>1920</v>
      </c>
      <c r="D1" t="s">
        <v>2996</v>
      </c>
    </row>
    <row r="2" spans="1:4">
      <c r="A2" t="s">
        <v>1921</v>
      </c>
      <c r="B2" t="s">
        <v>1922</v>
      </c>
    </row>
    <row r="4" spans="1:4">
      <c r="A4" t="s">
        <v>1923</v>
      </c>
      <c r="B4" t="s">
        <v>357</v>
      </c>
    </row>
    <row r="5" spans="1:4">
      <c r="A5" t="s">
        <v>1924</v>
      </c>
      <c r="B5" t="s">
        <v>2504</v>
      </c>
    </row>
    <row r="7" spans="1:4">
      <c r="A7" t="s">
        <v>1925</v>
      </c>
    </row>
    <row r="8" spans="1:4">
      <c r="A8" t="s">
        <v>1926</v>
      </c>
      <c r="B8" t="s">
        <v>1927</v>
      </c>
    </row>
    <row r="9" spans="1:4">
      <c r="A9" t="s">
        <v>1928</v>
      </c>
      <c r="B9" t="s">
        <v>1929</v>
      </c>
    </row>
    <row r="10" spans="1:4">
      <c r="A10" t="s">
        <v>2994</v>
      </c>
    </row>
    <row r="12" spans="1:4">
      <c r="A12" t="s">
        <v>2925</v>
      </c>
    </row>
    <row r="16" spans="1:4">
      <c r="A16" t="s">
        <v>1930</v>
      </c>
    </row>
    <row r="18" spans="1:5">
      <c r="C18" t="s">
        <v>1931</v>
      </c>
      <c r="D18" t="s">
        <v>1932</v>
      </c>
      <c r="E18" t="s">
        <v>1933</v>
      </c>
    </row>
    <row r="19" spans="1:5">
      <c r="B19" t="s">
        <v>1934</v>
      </c>
      <c r="C19">
        <v>0</v>
      </c>
      <c r="D19">
        <v>0</v>
      </c>
      <c r="E19">
        <v>0</v>
      </c>
    </row>
    <row r="20" spans="1:5">
      <c r="B20" t="s">
        <v>1935</v>
      </c>
      <c r="C20">
        <v>0</v>
      </c>
      <c r="D20">
        <v>0</v>
      </c>
      <c r="E20">
        <v>0</v>
      </c>
    </row>
    <row r="21" spans="1:5">
      <c r="B21" t="s">
        <v>1936</v>
      </c>
      <c r="C21">
        <v>0</v>
      </c>
      <c r="D21">
        <v>0</v>
      </c>
      <c r="E21">
        <v>0</v>
      </c>
    </row>
    <row r="22" spans="1:5">
      <c r="B22" t="s">
        <v>1937</v>
      </c>
      <c r="C22">
        <v>0</v>
      </c>
      <c r="D22">
        <v>0</v>
      </c>
      <c r="E22">
        <v>0</v>
      </c>
    </row>
    <row r="25" spans="1:5">
      <c r="A25" t="s">
        <v>1938</v>
      </c>
    </row>
    <row r="27" spans="1:5">
      <c r="C27" t="s">
        <v>1939</v>
      </c>
    </row>
    <row r="28" spans="1:5">
      <c r="B28" t="s">
        <v>1940</v>
      </c>
      <c r="C28">
        <v>3.1669999999999998</v>
      </c>
    </row>
    <row r="29" spans="1:5">
      <c r="B29" t="s">
        <v>1941</v>
      </c>
      <c r="C29">
        <v>1.0840000000000001</v>
      </c>
    </row>
    <row r="30" spans="1:5">
      <c r="B30" t="s">
        <v>1942</v>
      </c>
      <c r="C30">
        <v>1.056</v>
      </c>
    </row>
    <row r="31" spans="1:5">
      <c r="B31" t="s">
        <v>1943</v>
      </c>
      <c r="C31">
        <v>3.613</v>
      </c>
    </row>
    <row r="32" spans="1:5">
      <c r="B32" t="s">
        <v>1944</v>
      </c>
      <c r="C32">
        <v>0.3</v>
      </c>
    </row>
    <row r="33" spans="1:3">
      <c r="B33" t="s">
        <v>1945</v>
      </c>
      <c r="C33">
        <v>1.05</v>
      </c>
    </row>
    <row r="34" spans="1:3">
      <c r="B34" t="s">
        <v>1946</v>
      </c>
      <c r="C34">
        <v>1.05</v>
      </c>
    </row>
    <row r="35" spans="1:3">
      <c r="B35" t="s">
        <v>1947</v>
      </c>
      <c r="C35">
        <v>1.05</v>
      </c>
    </row>
    <row r="36" spans="1:3">
      <c r="B36" t="s">
        <v>1948</v>
      </c>
      <c r="C36">
        <v>1.05</v>
      </c>
    </row>
    <row r="37" spans="1:3">
      <c r="B37" t="s">
        <v>1949</v>
      </c>
      <c r="C37">
        <v>1.05</v>
      </c>
    </row>
    <row r="38" spans="1:3">
      <c r="B38" t="s">
        <v>1950</v>
      </c>
      <c r="C38">
        <v>1.05</v>
      </c>
    </row>
    <row r="41" spans="1:3">
      <c r="A41" t="s">
        <v>1951</v>
      </c>
    </row>
    <row r="43" spans="1:3">
      <c r="C43" t="s">
        <v>1952</v>
      </c>
    </row>
    <row r="44" spans="1:3">
      <c r="B44" t="s">
        <v>1953</v>
      </c>
      <c r="C44">
        <v>16728.63</v>
      </c>
    </row>
    <row r="45" spans="1:3">
      <c r="B45" t="s">
        <v>1954</v>
      </c>
      <c r="C45">
        <v>16728.63</v>
      </c>
    </row>
    <row r="46" spans="1:3">
      <c r="B46" t="s">
        <v>1955</v>
      </c>
      <c r="C46">
        <v>0</v>
      </c>
    </row>
    <row r="49" spans="1:8">
      <c r="A49" t="s">
        <v>1956</v>
      </c>
    </row>
    <row r="51" spans="1:8">
      <c r="C51" t="s">
        <v>1957</v>
      </c>
      <c r="D51" t="s">
        <v>1958</v>
      </c>
      <c r="E51" t="s">
        <v>1959</v>
      </c>
      <c r="F51" t="s">
        <v>1960</v>
      </c>
      <c r="G51" t="s">
        <v>1961</v>
      </c>
      <c r="H51" t="s">
        <v>1962</v>
      </c>
    </row>
    <row r="52" spans="1:8">
      <c r="B52" t="s">
        <v>352</v>
      </c>
      <c r="C52">
        <v>0</v>
      </c>
      <c r="D52">
        <v>0</v>
      </c>
      <c r="E52">
        <v>0</v>
      </c>
      <c r="F52">
        <v>0</v>
      </c>
      <c r="G52">
        <v>0</v>
      </c>
      <c r="H52">
        <v>0</v>
      </c>
    </row>
    <row r="53" spans="1:8">
      <c r="B53" t="s">
        <v>351</v>
      </c>
      <c r="C53">
        <v>0</v>
      </c>
      <c r="D53">
        <v>0</v>
      </c>
      <c r="E53">
        <v>0</v>
      </c>
      <c r="F53">
        <v>0</v>
      </c>
      <c r="G53">
        <v>0</v>
      </c>
      <c r="H53">
        <v>0</v>
      </c>
    </row>
    <row r="54" spans="1:8">
      <c r="B54" t="s">
        <v>1963</v>
      </c>
      <c r="C54">
        <v>0</v>
      </c>
      <c r="D54">
        <v>0</v>
      </c>
      <c r="E54">
        <v>0</v>
      </c>
      <c r="F54">
        <v>0</v>
      </c>
      <c r="G54">
        <v>0</v>
      </c>
      <c r="H54">
        <v>0</v>
      </c>
    </row>
    <row r="55" spans="1:8">
      <c r="B55" t="s">
        <v>1964</v>
      </c>
      <c r="C55">
        <v>0</v>
      </c>
      <c r="D55">
        <v>0</v>
      </c>
      <c r="E55">
        <v>0</v>
      </c>
      <c r="F55">
        <v>0</v>
      </c>
      <c r="G55">
        <v>0</v>
      </c>
      <c r="H55">
        <v>0</v>
      </c>
    </row>
    <row r="56" spans="1:8">
      <c r="B56" t="s">
        <v>1965</v>
      </c>
      <c r="C56">
        <v>0</v>
      </c>
      <c r="D56">
        <v>0</v>
      </c>
      <c r="E56">
        <v>0</v>
      </c>
      <c r="F56">
        <v>0</v>
      </c>
      <c r="G56">
        <v>0</v>
      </c>
      <c r="H56">
        <v>0</v>
      </c>
    </row>
    <row r="57" spans="1:8">
      <c r="B57" t="s">
        <v>1966</v>
      </c>
      <c r="C57">
        <v>0</v>
      </c>
      <c r="D57">
        <v>0</v>
      </c>
      <c r="E57">
        <v>0</v>
      </c>
      <c r="F57">
        <v>0</v>
      </c>
      <c r="G57">
        <v>0</v>
      </c>
      <c r="H57">
        <v>0</v>
      </c>
    </row>
    <row r="58" spans="1:8">
      <c r="B58" t="s">
        <v>505</v>
      </c>
      <c r="C58">
        <v>0</v>
      </c>
      <c r="D58">
        <v>0</v>
      </c>
      <c r="E58">
        <v>0</v>
      </c>
      <c r="F58">
        <v>0</v>
      </c>
      <c r="G58">
        <v>0</v>
      </c>
      <c r="H58">
        <v>0</v>
      </c>
    </row>
    <row r="59" spans="1:8">
      <c r="B59" t="s">
        <v>1967</v>
      </c>
      <c r="C59">
        <v>0</v>
      </c>
      <c r="D59">
        <v>0</v>
      </c>
      <c r="E59">
        <v>0</v>
      </c>
      <c r="F59">
        <v>0</v>
      </c>
      <c r="G59">
        <v>0</v>
      </c>
      <c r="H59">
        <v>0</v>
      </c>
    </row>
    <row r="60" spans="1:8">
      <c r="B60" t="s">
        <v>1968</v>
      </c>
      <c r="C60">
        <v>0</v>
      </c>
      <c r="D60">
        <v>0</v>
      </c>
      <c r="E60">
        <v>0</v>
      </c>
      <c r="F60">
        <v>0</v>
      </c>
      <c r="G60">
        <v>0</v>
      </c>
      <c r="H60">
        <v>0</v>
      </c>
    </row>
    <row r="61" spans="1:8">
      <c r="B61" t="s">
        <v>1969</v>
      </c>
      <c r="C61">
        <v>0</v>
      </c>
      <c r="D61">
        <v>0</v>
      </c>
      <c r="E61">
        <v>0</v>
      </c>
      <c r="F61">
        <v>0</v>
      </c>
      <c r="G61">
        <v>0</v>
      </c>
      <c r="H61">
        <v>0</v>
      </c>
    </row>
    <row r="62" spans="1:8">
      <c r="B62" t="s">
        <v>506</v>
      </c>
      <c r="C62">
        <v>0</v>
      </c>
      <c r="D62">
        <v>0</v>
      </c>
      <c r="E62">
        <v>0</v>
      </c>
      <c r="F62">
        <v>0</v>
      </c>
      <c r="G62">
        <v>0</v>
      </c>
      <c r="H62">
        <v>0</v>
      </c>
    </row>
    <row r="63" spans="1:8">
      <c r="B63" t="s">
        <v>1970</v>
      </c>
      <c r="C63">
        <v>0</v>
      </c>
      <c r="D63">
        <v>0</v>
      </c>
      <c r="E63">
        <v>0</v>
      </c>
      <c r="F63">
        <v>0</v>
      </c>
      <c r="G63">
        <v>0</v>
      </c>
      <c r="H63">
        <v>0</v>
      </c>
    </row>
    <row r="64" spans="1:8">
      <c r="B64" t="s">
        <v>1971</v>
      </c>
      <c r="C64">
        <v>0</v>
      </c>
      <c r="D64">
        <v>0</v>
      </c>
      <c r="E64">
        <v>0</v>
      </c>
      <c r="F64">
        <v>0</v>
      </c>
      <c r="G64">
        <v>0</v>
      </c>
      <c r="H64">
        <v>0</v>
      </c>
    </row>
    <row r="65" spans="1:9">
      <c r="B65" t="s">
        <v>1972</v>
      </c>
      <c r="C65">
        <v>0</v>
      </c>
      <c r="D65">
        <v>0</v>
      </c>
      <c r="E65">
        <v>0</v>
      </c>
      <c r="F65">
        <v>0</v>
      </c>
      <c r="G65">
        <v>0</v>
      </c>
      <c r="H65">
        <v>0</v>
      </c>
    </row>
    <row r="67" spans="1:9">
      <c r="B67" t="s">
        <v>1973</v>
      </c>
      <c r="C67">
        <v>0</v>
      </c>
      <c r="D67">
        <v>0</v>
      </c>
      <c r="E67">
        <v>0</v>
      </c>
      <c r="F67">
        <v>0</v>
      </c>
      <c r="G67">
        <v>0</v>
      </c>
      <c r="H67">
        <v>0</v>
      </c>
    </row>
    <row r="70" spans="1:9">
      <c r="A70" t="s">
        <v>1974</v>
      </c>
    </row>
    <row r="72" spans="1:9">
      <c r="C72" t="s">
        <v>1975</v>
      </c>
      <c r="D72" t="s">
        <v>1957</v>
      </c>
      <c r="E72" t="s">
        <v>1958</v>
      </c>
      <c r="F72" t="s">
        <v>1959</v>
      </c>
      <c r="G72" t="s">
        <v>1960</v>
      </c>
      <c r="H72" t="s">
        <v>1961</v>
      </c>
      <c r="I72" t="s">
        <v>1962</v>
      </c>
    </row>
    <row r="73" spans="1:9">
      <c r="B73" t="s">
        <v>352</v>
      </c>
      <c r="C73" t="s">
        <v>415</v>
      </c>
      <c r="D73">
        <v>0</v>
      </c>
      <c r="E73">
        <v>0</v>
      </c>
      <c r="F73">
        <v>0</v>
      </c>
      <c r="G73">
        <v>0</v>
      </c>
      <c r="H73">
        <v>0</v>
      </c>
      <c r="I73">
        <v>0</v>
      </c>
    </row>
    <row r="74" spans="1:9">
      <c r="C74" t="s">
        <v>1976</v>
      </c>
      <c r="D74">
        <v>0</v>
      </c>
      <c r="E74">
        <v>0</v>
      </c>
      <c r="F74">
        <v>0</v>
      </c>
      <c r="G74">
        <v>0</v>
      </c>
      <c r="H74">
        <v>0</v>
      </c>
      <c r="I74">
        <v>0</v>
      </c>
    </row>
    <row r="75" spans="1:9">
      <c r="B75" t="s">
        <v>351</v>
      </c>
      <c r="C75" t="s">
        <v>1977</v>
      </c>
      <c r="D75">
        <v>0</v>
      </c>
      <c r="E75">
        <v>0</v>
      </c>
      <c r="F75">
        <v>0</v>
      </c>
      <c r="G75">
        <v>0</v>
      </c>
      <c r="H75">
        <v>0</v>
      </c>
      <c r="I75">
        <v>0</v>
      </c>
    </row>
    <row r="76" spans="1:9">
      <c r="B76" t="s">
        <v>1963</v>
      </c>
      <c r="C76" t="s">
        <v>1978</v>
      </c>
      <c r="D76">
        <v>0</v>
      </c>
      <c r="E76">
        <v>0</v>
      </c>
      <c r="F76">
        <v>0</v>
      </c>
      <c r="G76">
        <v>0</v>
      </c>
      <c r="H76">
        <v>0</v>
      </c>
      <c r="I76">
        <v>0</v>
      </c>
    </row>
    <row r="77" spans="1:9">
      <c r="C77" t="s">
        <v>1979</v>
      </c>
      <c r="D77">
        <v>0</v>
      </c>
      <c r="E77">
        <v>0</v>
      </c>
      <c r="F77">
        <v>0</v>
      </c>
      <c r="G77">
        <v>0</v>
      </c>
      <c r="H77">
        <v>0</v>
      </c>
      <c r="I77">
        <v>0</v>
      </c>
    </row>
    <row r="78" spans="1:9">
      <c r="C78" t="s">
        <v>1980</v>
      </c>
      <c r="D78">
        <v>0</v>
      </c>
      <c r="E78">
        <v>0</v>
      </c>
      <c r="F78">
        <v>0</v>
      </c>
      <c r="G78">
        <v>0</v>
      </c>
      <c r="H78">
        <v>0</v>
      </c>
      <c r="I78">
        <v>0</v>
      </c>
    </row>
    <row r="79" spans="1:9">
      <c r="C79" t="s">
        <v>1981</v>
      </c>
      <c r="D79">
        <v>0</v>
      </c>
      <c r="E79">
        <v>0</v>
      </c>
      <c r="F79">
        <v>0</v>
      </c>
      <c r="G79">
        <v>0</v>
      </c>
      <c r="H79">
        <v>0</v>
      </c>
      <c r="I79">
        <v>0</v>
      </c>
    </row>
    <row r="80" spans="1:9">
      <c r="C80" t="s">
        <v>1982</v>
      </c>
      <c r="D80">
        <v>0</v>
      </c>
      <c r="E80">
        <v>0</v>
      </c>
      <c r="F80">
        <v>0</v>
      </c>
      <c r="G80">
        <v>0</v>
      </c>
      <c r="H80">
        <v>0</v>
      </c>
      <c r="I80">
        <v>0</v>
      </c>
    </row>
    <row r="81" spans="2:9">
      <c r="C81" t="s">
        <v>1983</v>
      </c>
      <c r="D81">
        <v>0</v>
      </c>
      <c r="E81">
        <v>0</v>
      </c>
      <c r="F81">
        <v>0</v>
      </c>
      <c r="G81">
        <v>0</v>
      </c>
      <c r="H81">
        <v>0</v>
      </c>
      <c r="I81">
        <v>0</v>
      </c>
    </row>
    <row r="82" spans="2:9">
      <c r="C82" t="s">
        <v>1984</v>
      </c>
      <c r="D82">
        <v>0</v>
      </c>
      <c r="E82">
        <v>0</v>
      </c>
      <c r="F82">
        <v>0</v>
      </c>
      <c r="G82">
        <v>0</v>
      </c>
      <c r="H82">
        <v>0</v>
      </c>
      <c r="I82">
        <v>0</v>
      </c>
    </row>
    <row r="83" spans="2:9">
      <c r="C83" t="s">
        <v>1985</v>
      </c>
      <c r="D83">
        <v>0</v>
      </c>
      <c r="E83">
        <v>0</v>
      </c>
      <c r="F83">
        <v>0</v>
      </c>
      <c r="G83">
        <v>0</v>
      </c>
      <c r="H83">
        <v>0</v>
      </c>
      <c r="I83">
        <v>0</v>
      </c>
    </row>
    <row r="84" spans="2:9">
      <c r="C84" t="s">
        <v>1986</v>
      </c>
      <c r="D84">
        <v>0</v>
      </c>
      <c r="E84">
        <v>0</v>
      </c>
      <c r="F84">
        <v>0</v>
      </c>
      <c r="G84">
        <v>0</v>
      </c>
      <c r="H84">
        <v>0</v>
      </c>
      <c r="I84">
        <v>0</v>
      </c>
    </row>
    <row r="85" spans="2:9">
      <c r="C85" t="s">
        <v>1987</v>
      </c>
      <c r="D85">
        <v>0</v>
      </c>
      <c r="E85">
        <v>0</v>
      </c>
      <c r="F85">
        <v>0</v>
      </c>
      <c r="G85">
        <v>0</v>
      </c>
      <c r="H85">
        <v>0</v>
      </c>
      <c r="I85">
        <v>0</v>
      </c>
    </row>
    <row r="86" spans="2:9">
      <c r="C86" t="s">
        <v>1988</v>
      </c>
      <c r="D86">
        <v>0</v>
      </c>
      <c r="E86">
        <v>0</v>
      </c>
      <c r="F86">
        <v>0</v>
      </c>
      <c r="G86">
        <v>0</v>
      </c>
      <c r="H86">
        <v>0</v>
      </c>
      <c r="I86">
        <v>0</v>
      </c>
    </row>
    <row r="87" spans="2:9">
      <c r="C87" t="s">
        <v>1989</v>
      </c>
      <c r="D87">
        <v>0</v>
      </c>
      <c r="E87">
        <v>0</v>
      </c>
      <c r="F87">
        <v>0</v>
      </c>
      <c r="G87">
        <v>0</v>
      </c>
      <c r="H87">
        <v>0</v>
      </c>
      <c r="I87">
        <v>0</v>
      </c>
    </row>
    <row r="88" spans="2:9">
      <c r="C88" t="s">
        <v>1990</v>
      </c>
      <c r="D88">
        <v>0</v>
      </c>
      <c r="E88">
        <v>0</v>
      </c>
      <c r="F88">
        <v>0</v>
      </c>
      <c r="G88">
        <v>0</v>
      </c>
      <c r="H88">
        <v>0</v>
      </c>
      <c r="I88">
        <v>0</v>
      </c>
    </row>
    <row r="89" spans="2:9">
      <c r="C89" t="s">
        <v>1991</v>
      </c>
      <c r="D89">
        <v>0</v>
      </c>
      <c r="E89">
        <v>0</v>
      </c>
      <c r="F89">
        <v>0</v>
      </c>
      <c r="G89">
        <v>0</v>
      </c>
      <c r="H89">
        <v>0</v>
      </c>
      <c r="I89">
        <v>0</v>
      </c>
    </row>
    <row r="90" spans="2:9">
      <c r="C90" t="s">
        <v>1992</v>
      </c>
      <c r="D90">
        <v>0</v>
      </c>
      <c r="E90">
        <v>0</v>
      </c>
      <c r="F90">
        <v>0</v>
      </c>
      <c r="G90">
        <v>0</v>
      </c>
      <c r="H90">
        <v>0</v>
      </c>
      <c r="I90">
        <v>0</v>
      </c>
    </row>
    <row r="91" spans="2:9">
      <c r="B91" t="s">
        <v>1964</v>
      </c>
      <c r="C91" t="s">
        <v>1977</v>
      </c>
      <c r="D91">
        <v>0</v>
      </c>
      <c r="E91">
        <v>0</v>
      </c>
      <c r="F91">
        <v>0</v>
      </c>
      <c r="G91">
        <v>0</v>
      </c>
      <c r="H91">
        <v>0</v>
      </c>
      <c r="I91">
        <v>0</v>
      </c>
    </row>
    <row r="92" spans="2:9">
      <c r="B92" t="s">
        <v>1965</v>
      </c>
      <c r="C92" t="s">
        <v>1993</v>
      </c>
      <c r="D92">
        <v>0</v>
      </c>
      <c r="E92">
        <v>0</v>
      </c>
      <c r="F92">
        <v>0</v>
      </c>
      <c r="G92">
        <v>0</v>
      </c>
      <c r="H92">
        <v>0</v>
      </c>
      <c r="I92">
        <v>0</v>
      </c>
    </row>
    <row r="93" spans="2:9">
      <c r="C93" t="s">
        <v>1994</v>
      </c>
      <c r="D93">
        <v>0</v>
      </c>
      <c r="E93">
        <v>0</v>
      </c>
      <c r="F93">
        <v>0</v>
      </c>
      <c r="G93">
        <v>0</v>
      </c>
      <c r="H93">
        <v>0</v>
      </c>
      <c r="I93">
        <v>0</v>
      </c>
    </row>
    <row r="94" spans="2:9">
      <c r="C94" t="s">
        <v>1995</v>
      </c>
      <c r="D94">
        <v>0</v>
      </c>
      <c r="E94">
        <v>0</v>
      </c>
      <c r="F94">
        <v>0</v>
      </c>
      <c r="G94">
        <v>0</v>
      </c>
      <c r="H94">
        <v>0</v>
      </c>
      <c r="I94">
        <v>0</v>
      </c>
    </row>
    <row r="95" spans="2:9">
      <c r="C95" t="s">
        <v>1996</v>
      </c>
      <c r="D95">
        <v>0</v>
      </c>
      <c r="E95">
        <v>0</v>
      </c>
      <c r="F95">
        <v>0</v>
      </c>
      <c r="G95">
        <v>0</v>
      </c>
      <c r="H95">
        <v>0</v>
      </c>
      <c r="I95">
        <v>0</v>
      </c>
    </row>
    <row r="96" spans="2:9">
      <c r="C96" t="s">
        <v>1997</v>
      </c>
      <c r="D96">
        <v>0</v>
      </c>
      <c r="E96">
        <v>0</v>
      </c>
      <c r="F96">
        <v>0</v>
      </c>
      <c r="G96">
        <v>0</v>
      </c>
      <c r="H96">
        <v>0</v>
      </c>
      <c r="I96">
        <v>0</v>
      </c>
    </row>
    <row r="97" spans="2:9">
      <c r="C97" t="s">
        <v>1998</v>
      </c>
      <c r="D97">
        <v>0</v>
      </c>
      <c r="E97">
        <v>0</v>
      </c>
      <c r="F97">
        <v>0</v>
      </c>
      <c r="G97">
        <v>0</v>
      </c>
      <c r="H97">
        <v>0</v>
      </c>
      <c r="I97">
        <v>0</v>
      </c>
    </row>
    <row r="98" spans="2:9">
      <c r="C98" t="s">
        <v>1999</v>
      </c>
      <c r="D98">
        <v>0</v>
      </c>
      <c r="E98">
        <v>0</v>
      </c>
      <c r="F98">
        <v>0</v>
      </c>
      <c r="G98">
        <v>0</v>
      </c>
      <c r="H98">
        <v>0</v>
      </c>
      <c r="I98">
        <v>0</v>
      </c>
    </row>
    <row r="99" spans="2:9">
      <c r="C99" t="s">
        <v>2000</v>
      </c>
      <c r="D99">
        <v>0</v>
      </c>
      <c r="E99">
        <v>0</v>
      </c>
      <c r="F99">
        <v>0</v>
      </c>
      <c r="G99">
        <v>0</v>
      </c>
      <c r="H99">
        <v>0</v>
      </c>
      <c r="I99">
        <v>0</v>
      </c>
    </row>
    <row r="100" spans="2:9">
      <c r="C100" t="s">
        <v>2001</v>
      </c>
      <c r="D100">
        <v>0</v>
      </c>
      <c r="E100">
        <v>0</v>
      </c>
      <c r="F100">
        <v>0</v>
      </c>
      <c r="G100">
        <v>0</v>
      </c>
      <c r="H100">
        <v>0</v>
      </c>
      <c r="I100">
        <v>0</v>
      </c>
    </row>
    <row r="101" spans="2:9">
      <c r="C101" t="s">
        <v>2002</v>
      </c>
      <c r="D101">
        <v>0</v>
      </c>
      <c r="E101">
        <v>0</v>
      </c>
      <c r="F101">
        <v>0</v>
      </c>
      <c r="G101">
        <v>0</v>
      </c>
      <c r="H101">
        <v>0</v>
      </c>
      <c r="I101">
        <v>0</v>
      </c>
    </row>
    <row r="102" spans="2:9">
      <c r="C102" t="s">
        <v>2003</v>
      </c>
      <c r="D102">
        <v>0</v>
      </c>
      <c r="E102">
        <v>0</v>
      </c>
      <c r="F102">
        <v>0</v>
      </c>
      <c r="G102">
        <v>0</v>
      </c>
      <c r="H102">
        <v>0</v>
      </c>
      <c r="I102">
        <v>0</v>
      </c>
    </row>
    <row r="103" spans="2:9">
      <c r="C103" t="s">
        <v>2004</v>
      </c>
      <c r="D103">
        <v>0</v>
      </c>
      <c r="E103">
        <v>0</v>
      </c>
      <c r="F103">
        <v>0</v>
      </c>
      <c r="G103">
        <v>0</v>
      </c>
      <c r="H103">
        <v>0</v>
      </c>
      <c r="I103">
        <v>0</v>
      </c>
    </row>
    <row r="104" spans="2:9">
      <c r="C104" t="s">
        <v>2005</v>
      </c>
      <c r="D104">
        <v>0</v>
      </c>
      <c r="E104">
        <v>0</v>
      </c>
      <c r="F104">
        <v>0</v>
      </c>
      <c r="G104">
        <v>0</v>
      </c>
      <c r="H104">
        <v>0</v>
      </c>
      <c r="I104">
        <v>0</v>
      </c>
    </row>
    <row r="105" spans="2:9">
      <c r="C105" t="s">
        <v>2006</v>
      </c>
      <c r="D105">
        <v>0</v>
      </c>
      <c r="E105">
        <v>0</v>
      </c>
      <c r="F105">
        <v>0</v>
      </c>
      <c r="G105">
        <v>0</v>
      </c>
      <c r="H105">
        <v>0</v>
      </c>
      <c r="I105">
        <v>0</v>
      </c>
    </row>
    <row r="106" spans="2:9">
      <c r="C106" t="s">
        <v>2007</v>
      </c>
      <c r="D106">
        <v>0</v>
      </c>
      <c r="E106">
        <v>0</v>
      </c>
      <c r="F106">
        <v>0</v>
      </c>
      <c r="G106">
        <v>0</v>
      </c>
      <c r="H106">
        <v>0</v>
      </c>
      <c r="I106">
        <v>0</v>
      </c>
    </row>
    <row r="107" spans="2:9">
      <c r="B107" t="s">
        <v>1966</v>
      </c>
      <c r="C107" t="s">
        <v>1977</v>
      </c>
      <c r="D107">
        <v>0</v>
      </c>
      <c r="E107">
        <v>0</v>
      </c>
      <c r="F107">
        <v>0</v>
      </c>
      <c r="G107">
        <v>0</v>
      </c>
      <c r="H107">
        <v>0</v>
      </c>
      <c r="I107">
        <v>0</v>
      </c>
    </row>
    <row r="108" spans="2:9">
      <c r="B108" t="s">
        <v>505</v>
      </c>
      <c r="C108" t="s">
        <v>1977</v>
      </c>
      <c r="D108">
        <v>0</v>
      </c>
      <c r="E108">
        <v>0</v>
      </c>
      <c r="F108">
        <v>0</v>
      </c>
      <c r="G108">
        <v>0</v>
      </c>
      <c r="H108">
        <v>0</v>
      </c>
      <c r="I108">
        <v>0</v>
      </c>
    </row>
    <row r="109" spans="2:9">
      <c r="B109" t="s">
        <v>1967</v>
      </c>
      <c r="C109" t="s">
        <v>1977</v>
      </c>
      <c r="D109">
        <v>0</v>
      </c>
      <c r="E109">
        <v>0</v>
      </c>
      <c r="F109">
        <v>0</v>
      </c>
      <c r="G109">
        <v>0</v>
      </c>
      <c r="H109">
        <v>0</v>
      </c>
      <c r="I109">
        <v>0</v>
      </c>
    </row>
    <row r="110" spans="2:9">
      <c r="B110" t="s">
        <v>1968</v>
      </c>
      <c r="C110" t="s">
        <v>1977</v>
      </c>
      <c r="D110">
        <v>0</v>
      </c>
      <c r="E110">
        <v>0</v>
      </c>
      <c r="F110">
        <v>0</v>
      </c>
      <c r="G110">
        <v>0</v>
      </c>
      <c r="H110">
        <v>0</v>
      </c>
      <c r="I110">
        <v>0</v>
      </c>
    </row>
    <row r="111" spans="2:9">
      <c r="B111" t="s">
        <v>1969</v>
      </c>
      <c r="C111" t="s">
        <v>1977</v>
      </c>
      <c r="D111">
        <v>0</v>
      </c>
      <c r="E111">
        <v>0</v>
      </c>
      <c r="F111">
        <v>0</v>
      </c>
      <c r="G111">
        <v>0</v>
      </c>
      <c r="H111">
        <v>0</v>
      </c>
      <c r="I111">
        <v>0</v>
      </c>
    </row>
    <row r="112" spans="2:9">
      <c r="B112" t="s">
        <v>506</v>
      </c>
      <c r="C112" t="s">
        <v>1977</v>
      </c>
      <c r="D112">
        <v>0</v>
      </c>
      <c r="E112">
        <v>0</v>
      </c>
      <c r="F112">
        <v>0</v>
      </c>
      <c r="G112">
        <v>0</v>
      </c>
      <c r="H112">
        <v>0</v>
      </c>
      <c r="I112">
        <v>0</v>
      </c>
    </row>
    <row r="113" spans="1:9">
      <c r="B113" t="s">
        <v>1970</v>
      </c>
      <c r="C113" t="s">
        <v>1977</v>
      </c>
      <c r="D113">
        <v>0</v>
      </c>
      <c r="E113">
        <v>0</v>
      </c>
      <c r="F113">
        <v>0</v>
      </c>
      <c r="G113">
        <v>0</v>
      </c>
      <c r="H113">
        <v>0</v>
      </c>
      <c r="I113">
        <v>0</v>
      </c>
    </row>
    <row r="114" spans="1:9">
      <c r="B114" t="s">
        <v>1971</v>
      </c>
      <c r="C114" t="s">
        <v>1977</v>
      </c>
      <c r="D114">
        <v>0</v>
      </c>
      <c r="E114">
        <v>0</v>
      </c>
      <c r="F114">
        <v>0</v>
      </c>
      <c r="G114">
        <v>0</v>
      </c>
      <c r="H114">
        <v>0</v>
      </c>
      <c r="I114">
        <v>0</v>
      </c>
    </row>
    <row r="115" spans="1:9">
      <c r="B115" t="s">
        <v>1972</v>
      </c>
      <c r="C115" t="s">
        <v>1977</v>
      </c>
      <c r="D115">
        <v>0</v>
      </c>
      <c r="E115">
        <v>0</v>
      </c>
      <c r="F115">
        <v>0</v>
      </c>
      <c r="G115">
        <v>0</v>
      </c>
      <c r="H115">
        <v>0</v>
      </c>
      <c r="I115">
        <v>0</v>
      </c>
    </row>
    <row r="118" spans="1:9">
      <c r="A118" t="s">
        <v>2008</v>
      </c>
    </row>
    <row r="120" spans="1:9">
      <c r="A120" t="s">
        <v>2009</v>
      </c>
    </row>
    <row r="122" spans="1:9">
      <c r="C122" t="s">
        <v>2010</v>
      </c>
      <c r="D122" t="s">
        <v>2011</v>
      </c>
      <c r="E122" t="s">
        <v>2012</v>
      </c>
      <c r="F122" t="s">
        <v>2013</v>
      </c>
      <c r="G122" t="s">
        <v>2014</v>
      </c>
      <c r="H122" t="s">
        <v>2015</v>
      </c>
    </row>
    <row r="123" spans="1:9">
      <c r="B123" t="s">
        <v>355</v>
      </c>
      <c r="C123">
        <v>0</v>
      </c>
      <c r="D123">
        <v>0</v>
      </c>
      <c r="E123">
        <v>0</v>
      </c>
      <c r="F123">
        <v>0</v>
      </c>
      <c r="G123">
        <v>0</v>
      </c>
      <c r="H123">
        <v>0</v>
      </c>
    </row>
    <row r="124" spans="1:9">
      <c r="B124" t="s">
        <v>354</v>
      </c>
      <c r="C124">
        <v>0</v>
      </c>
      <c r="D124">
        <v>0</v>
      </c>
      <c r="E124">
        <v>0</v>
      </c>
      <c r="F124">
        <v>0</v>
      </c>
      <c r="G124">
        <v>0</v>
      </c>
      <c r="H124">
        <v>0</v>
      </c>
    </row>
    <row r="125" spans="1:9">
      <c r="B125" t="s">
        <v>2016</v>
      </c>
      <c r="C125">
        <v>0</v>
      </c>
      <c r="D125">
        <v>0</v>
      </c>
      <c r="E125">
        <v>0</v>
      </c>
      <c r="F125">
        <v>0</v>
      </c>
      <c r="G125">
        <v>0</v>
      </c>
      <c r="H125">
        <v>0</v>
      </c>
    </row>
    <row r="126" spans="1:9">
      <c r="B126" t="s">
        <v>2017</v>
      </c>
      <c r="C126">
        <v>0</v>
      </c>
      <c r="D126">
        <v>0</v>
      </c>
      <c r="E126">
        <v>0</v>
      </c>
      <c r="F126">
        <v>0</v>
      </c>
      <c r="G126">
        <v>0</v>
      </c>
      <c r="H126">
        <v>0</v>
      </c>
    </row>
    <row r="129" spans="1:8">
      <c r="A129" t="s">
        <v>2018</v>
      </c>
    </row>
    <row r="131" spans="1:8">
      <c r="C131" t="s">
        <v>2010</v>
      </c>
      <c r="D131" t="s">
        <v>2011</v>
      </c>
      <c r="E131" t="s">
        <v>2012</v>
      </c>
      <c r="F131" t="s">
        <v>2013</v>
      </c>
      <c r="G131" t="s">
        <v>2014</v>
      </c>
      <c r="H131" t="s">
        <v>2015</v>
      </c>
    </row>
    <row r="132" spans="1:8">
      <c r="B132" t="s">
        <v>355</v>
      </c>
      <c r="C132">
        <v>0</v>
      </c>
      <c r="D132">
        <v>0</v>
      </c>
      <c r="E132">
        <v>0</v>
      </c>
      <c r="F132">
        <v>0</v>
      </c>
      <c r="G132">
        <v>0</v>
      </c>
      <c r="H132">
        <v>0</v>
      </c>
    </row>
    <row r="133" spans="1:8">
      <c r="B133" t="s">
        <v>354</v>
      </c>
      <c r="C133">
        <v>0</v>
      </c>
      <c r="D133">
        <v>0</v>
      </c>
      <c r="E133">
        <v>0</v>
      </c>
      <c r="F133">
        <v>0</v>
      </c>
      <c r="G133">
        <v>0</v>
      </c>
      <c r="H133">
        <v>0</v>
      </c>
    </row>
    <row r="134" spans="1:8">
      <c r="B134" t="s">
        <v>2016</v>
      </c>
      <c r="C134">
        <v>0</v>
      </c>
      <c r="D134">
        <v>0</v>
      </c>
      <c r="E134">
        <v>0</v>
      </c>
      <c r="F134">
        <v>0</v>
      </c>
      <c r="G134">
        <v>0</v>
      </c>
      <c r="H134">
        <v>0</v>
      </c>
    </row>
    <row r="135" spans="1:8">
      <c r="B135" t="s">
        <v>2017</v>
      </c>
      <c r="C135">
        <v>0</v>
      </c>
      <c r="D135">
        <v>0</v>
      </c>
      <c r="E135">
        <v>0</v>
      </c>
      <c r="F135">
        <v>0</v>
      </c>
      <c r="G135">
        <v>0</v>
      </c>
      <c r="H135">
        <v>0</v>
      </c>
    </row>
    <row r="138" spans="1:8">
      <c r="A138" t="s">
        <v>2019</v>
      </c>
    </row>
    <row r="140" spans="1:8">
      <c r="C140" t="s">
        <v>1957</v>
      </c>
      <c r="D140" t="s">
        <v>2020</v>
      </c>
    </row>
    <row r="141" spans="1:8">
      <c r="B141" t="s">
        <v>2021</v>
      </c>
      <c r="C141">
        <v>0</v>
      </c>
    </row>
    <row r="142" spans="1:8">
      <c r="B142" t="s">
        <v>2022</v>
      </c>
      <c r="C142">
        <v>0</v>
      </c>
    </row>
    <row r="143" spans="1:8">
      <c r="B143" t="s">
        <v>2023</v>
      </c>
      <c r="C143">
        <v>0</v>
      </c>
    </row>
    <row r="144" spans="1:8">
      <c r="B144" t="s">
        <v>2024</v>
      </c>
      <c r="C144">
        <v>0</v>
      </c>
    </row>
    <row r="145" spans="1:4">
      <c r="B145" t="s">
        <v>2025</v>
      </c>
      <c r="C145">
        <v>0</v>
      </c>
    </row>
    <row r="146" spans="1:4">
      <c r="B146" t="s">
        <v>2026</v>
      </c>
      <c r="C146">
        <v>0</v>
      </c>
    </row>
    <row r="148" spans="1:4">
      <c r="B148" t="s">
        <v>2027</v>
      </c>
      <c r="C148">
        <v>0</v>
      </c>
    </row>
    <row r="149" spans="1:4">
      <c r="B149" t="s">
        <v>2028</v>
      </c>
      <c r="C149">
        <v>0</v>
      </c>
    </row>
    <row r="150" spans="1:4">
      <c r="B150" t="s">
        <v>2029</v>
      </c>
      <c r="C150">
        <v>0</v>
      </c>
    </row>
    <row r="152" spans="1:4">
      <c r="B152" t="s">
        <v>2030</v>
      </c>
      <c r="C152">
        <v>0</v>
      </c>
    </row>
    <row r="153" spans="1:4">
      <c r="B153" t="s">
        <v>2031</v>
      </c>
      <c r="C153">
        <v>0</v>
      </c>
    </row>
    <row r="156" spans="1:4">
      <c r="A156" t="s">
        <v>2032</v>
      </c>
    </row>
    <row r="158" spans="1:4">
      <c r="C158" t="s">
        <v>2033</v>
      </c>
      <c r="D158" t="s">
        <v>2034</v>
      </c>
    </row>
    <row r="159" spans="1:4">
      <c r="B159" t="s">
        <v>2035</v>
      </c>
      <c r="C159">
        <v>0</v>
      </c>
    </row>
    <row r="160" spans="1:4">
      <c r="B160" t="s">
        <v>2036</v>
      </c>
      <c r="C160">
        <v>0</v>
      </c>
    </row>
    <row r="161" spans="1:4">
      <c r="B161" t="s">
        <v>2037</v>
      </c>
      <c r="C161">
        <v>0</v>
      </c>
    </row>
    <row r="162" spans="1:4">
      <c r="B162" t="s">
        <v>2038</v>
      </c>
      <c r="C162">
        <v>0</v>
      </c>
    </row>
    <row r="163" spans="1:4">
      <c r="B163" t="s">
        <v>2039</v>
      </c>
      <c r="C163">
        <v>0</v>
      </c>
    </row>
    <row r="164" spans="1:4">
      <c r="B164" t="s">
        <v>2040</v>
      </c>
      <c r="C164">
        <v>0</v>
      </c>
    </row>
    <row r="165" spans="1:4">
      <c r="B165" t="s">
        <v>2041</v>
      </c>
      <c r="C165">
        <v>0</v>
      </c>
    </row>
    <row r="168" spans="1:4">
      <c r="A168" t="s">
        <v>2042</v>
      </c>
    </row>
    <row r="170" spans="1:4">
      <c r="C170" t="s">
        <v>1962</v>
      </c>
      <c r="D170" t="s">
        <v>2043</v>
      </c>
    </row>
    <row r="171" spans="1:4">
      <c r="B171" t="s">
        <v>2044</v>
      </c>
      <c r="C171">
        <v>0</v>
      </c>
      <c r="D171" t="s">
        <v>213</v>
      </c>
    </row>
    <row r="172" spans="1:4">
      <c r="B172" t="s">
        <v>2045</v>
      </c>
      <c r="C172">
        <v>0</v>
      </c>
      <c r="D172" t="s">
        <v>213</v>
      </c>
    </row>
    <row r="173" spans="1:4">
      <c r="B173" t="s">
        <v>2046</v>
      </c>
      <c r="C173">
        <v>0</v>
      </c>
      <c r="D173" t="s">
        <v>213</v>
      </c>
    </row>
    <row r="174" spans="1:4">
      <c r="B174" t="s">
        <v>2047</v>
      </c>
      <c r="C174">
        <v>0</v>
      </c>
      <c r="D174" t="s">
        <v>213</v>
      </c>
    </row>
    <row r="175" spans="1:4">
      <c r="B175" t="s">
        <v>213</v>
      </c>
      <c r="C175" t="s">
        <v>213</v>
      </c>
      <c r="D175" t="s">
        <v>213</v>
      </c>
    </row>
    <row r="176" spans="1:4">
      <c r="B176" t="s">
        <v>2048</v>
      </c>
      <c r="C176">
        <v>0</v>
      </c>
      <c r="D176" t="s">
        <v>213</v>
      </c>
    </row>
    <row r="177" spans="1:6">
      <c r="B177" t="s">
        <v>2049</v>
      </c>
      <c r="C177">
        <v>0</v>
      </c>
      <c r="D177" t="s">
        <v>213</v>
      </c>
    </row>
    <row r="178" spans="1:6">
      <c r="B178" t="s">
        <v>2050</v>
      </c>
      <c r="C178">
        <v>0</v>
      </c>
      <c r="D178" t="s">
        <v>213</v>
      </c>
    </row>
    <row r="179" spans="1:6">
      <c r="B179" t="s">
        <v>213</v>
      </c>
      <c r="C179" t="s">
        <v>213</v>
      </c>
      <c r="D179" t="s">
        <v>213</v>
      </c>
    </row>
    <row r="180" spans="1:6">
      <c r="B180" t="s">
        <v>2051</v>
      </c>
      <c r="C180">
        <v>0</v>
      </c>
      <c r="D180" t="s">
        <v>213</v>
      </c>
    </row>
    <row r="181" spans="1:6">
      <c r="B181" t="s">
        <v>213</v>
      </c>
      <c r="C181" t="s">
        <v>213</v>
      </c>
      <c r="D181" t="s">
        <v>213</v>
      </c>
    </row>
    <row r="182" spans="1:6">
      <c r="B182" t="s">
        <v>2052</v>
      </c>
      <c r="C182" t="s">
        <v>2053</v>
      </c>
      <c r="D182" t="s">
        <v>2054</v>
      </c>
      <c r="E182">
        <v>0</v>
      </c>
      <c r="F182" t="s">
        <v>213</v>
      </c>
    </row>
    <row r="183" spans="1:6">
      <c r="B183" t="s">
        <v>2055</v>
      </c>
      <c r="C183">
        <v>0</v>
      </c>
      <c r="D183" t="s">
        <v>213</v>
      </c>
    </row>
    <row r="186" spans="1:6">
      <c r="A186" t="s">
        <v>2056</v>
      </c>
    </row>
    <row r="188" spans="1:6">
      <c r="C188" t="s">
        <v>2057</v>
      </c>
    </row>
    <row r="189" spans="1:6">
      <c r="B189" t="s">
        <v>2058</v>
      </c>
      <c r="C189">
        <v>0.2</v>
      </c>
    </row>
    <row r="190" spans="1:6">
      <c r="B190" t="s">
        <v>2059</v>
      </c>
      <c r="C190">
        <v>0.2</v>
      </c>
    </row>
    <row r="193" spans="1:5">
      <c r="C193" t="s">
        <v>2060</v>
      </c>
    </row>
    <row r="194" spans="1:5">
      <c r="B194" t="s">
        <v>2061</v>
      </c>
      <c r="C194">
        <v>0</v>
      </c>
    </row>
    <row r="195" spans="1:5">
      <c r="B195" t="s">
        <v>2062</v>
      </c>
      <c r="C195">
        <v>7.75</v>
      </c>
    </row>
    <row r="196" spans="1:5">
      <c r="B196" t="s">
        <v>2063</v>
      </c>
      <c r="C196">
        <v>0</v>
      </c>
    </row>
    <row r="199" spans="1:5">
      <c r="A199" t="s">
        <v>2064</v>
      </c>
    </row>
    <row r="201" spans="1:5">
      <c r="A201" t="s">
        <v>1925</v>
      </c>
    </row>
    <row r="202" spans="1:5">
      <c r="A202" t="s">
        <v>1926</v>
      </c>
      <c r="B202" t="s">
        <v>2065</v>
      </c>
    </row>
    <row r="203" spans="1:5">
      <c r="A203" t="s">
        <v>1928</v>
      </c>
      <c r="B203" t="s">
        <v>1929</v>
      </c>
    </row>
    <row r="204" spans="1:5">
      <c r="A204" t="s">
        <v>1977</v>
      </c>
    </row>
    <row r="206" spans="1:5">
      <c r="C206" t="s">
        <v>197</v>
      </c>
    </row>
    <row r="207" spans="1:5">
      <c r="B207" t="s">
        <v>2066</v>
      </c>
      <c r="C207" t="s">
        <v>1919</v>
      </c>
      <c r="D207" t="s">
        <v>1920</v>
      </c>
      <c r="E207" t="s">
        <v>2996</v>
      </c>
    </row>
    <row r="208" spans="1:5">
      <c r="B208" t="s">
        <v>2067</v>
      </c>
      <c r="C208" t="s">
        <v>2504</v>
      </c>
    </row>
    <row r="209" spans="1:7">
      <c r="B209" t="s">
        <v>2068</v>
      </c>
      <c r="C209">
        <v>37.700000000000003</v>
      </c>
    </row>
    <row r="210" spans="1:7">
      <c r="B210" t="s">
        <v>2069</v>
      </c>
      <c r="C210">
        <v>-122.2</v>
      </c>
    </row>
    <row r="211" spans="1:7">
      <c r="B211" t="s">
        <v>2070</v>
      </c>
      <c r="C211">
        <v>2</v>
      </c>
    </row>
    <row r="212" spans="1:7">
      <c r="B212" t="s">
        <v>2071</v>
      </c>
      <c r="C212">
        <v>-8</v>
      </c>
    </row>
    <row r="213" spans="1:7">
      <c r="B213" t="s">
        <v>2072</v>
      </c>
      <c r="C213">
        <v>0</v>
      </c>
    </row>
    <row r="214" spans="1:7">
      <c r="B214" t="s">
        <v>2073</v>
      </c>
      <c r="C214">
        <v>0</v>
      </c>
    </row>
    <row r="215" spans="1:7">
      <c r="B215" t="s">
        <v>2074</v>
      </c>
      <c r="C215">
        <v>0</v>
      </c>
    </row>
    <row r="218" spans="1:7">
      <c r="A218" t="s">
        <v>2075</v>
      </c>
    </row>
    <row r="220" spans="1:7">
      <c r="A220" t="s">
        <v>2076</v>
      </c>
    </row>
    <row r="222" spans="1:7">
      <c r="C222" t="s">
        <v>2017</v>
      </c>
      <c r="D222" t="s">
        <v>2077</v>
      </c>
      <c r="E222" t="s">
        <v>2078</v>
      </c>
      <c r="F222" t="s">
        <v>2079</v>
      </c>
      <c r="G222" t="s">
        <v>2080</v>
      </c>
    </row>
    <row r="223" spans="1:7">
      <c r="B223" t="s">
        <v>2081</v>
      </c>
      <c r="C223">
        <v>2092.2399999999998</v>
      </c>
      <c r="D223">
        <v>627.66999999999996</v>
      </c>
      <c r="E223">
        <v>418.45</v>
      </c>
      <c r="F223">
        <v>627.66999999999996</v>
      </c>
      <c r="G223">
        <v>418.45</v>
      </c>
    </row>
    <row r="224" spans="1:7">
      <c r="B224" t="s">
        <v>2082</v>
      </c>
      <c r="C224">
        <v>628.42999999999995</v>
      </c>
      <c r="D224">
        <v>188.52</v>
      </c>
      <c r="E224">
        <v>125.7</v>
      </c>
      <c r="F224">
        <v>188.52</v>
      </c>
      <c r="G224">
        <v>125.7</v>
      </c>
    </row>
    <row r="225" spans="1:11">
      <c r="B225" t="s">
        <v>2083</v>
      </c>
      <c r="C225">
        <v>30.04</v>
      </c>
      <c r="D225">
        <v>30.03</v>
      </c>
      <c r="E225">
        <v>30.04</v>
      </c>
      <c r="F225">
        <v>30.03</v>
      </c>
      <c r="G225">
        <v>30.04</v>
      </c>
    </row>
    <row r="228" spans="1:11">
      <c r="A228" t="s">
        <v>2084</v>
      </c>
    </row>
    <row r="230" spans="1:11">
      <c r="C230" t="s">
        <v>2017</v>
      </c>
    </row>
    <row r="231" spans="1:11">
      <c r="B231" t="s">
        <v>2085</v>
      </c>
      <c r="C231">
        <v>1858.74</v>
      </c>
    </row>
    <row r="232" spans="1:11">
      <c r="B232" t="s">
        <v>2086</v>
      </c>
      <c r="C232">
        <v>0</v>
      </c>
    </row>
    <row r="233" spans="1:11">
      <c r="B233" t="s">
        <v>2087</v>
      </c>
      <c r="C233">
        <v>0</v>
      </c>
    </row>
    <row r="236" spans="1:11">
      <c r="A236" t="s">
        <v>2088</v>
      </c>
    </row>
    <row r="238" spans="1:11">
      <c r="A238" t="s">
        <v>2089</v>
      </c>
    </row>
    <row r="240" spans="1:11">
      <c r="C240" t="s">
        <v>1952</v>
      </c>
      <c r="D240" t="s">
        <v>2090</v>
      </c>
      <c r="E240" t="s">
        <v>2091</v>
      </c>
      <c r="F240" t="s">
        <v>2092</v>
      </c>
      <c r="G240" t="s">
        <v>2081</v>
      </c>
      <c r="H240" t="s">
        <v>2093</v>
      </c>
      <c r="I240" t="s">
        <v>2094</v>
      </c>
      <c r="J240" t="s">
        <v>2095</v>
      </c>
      <c r="K240" t="s">
        <v>2096</v>
      </c>
    </row>
    <row r="241" spans="2:11">
      <c r="B241" t="s">
        <v>2097</v>
      </c>
      <c r="C241">
        <v>220.56</v>
      </c>
      <c r="D241" t="s">
        <v>491</v>
      </c>
      <c r="E241">
        <v>605.04</v>
      </c>
      <c r="F241">
        <v>1</v>
      </c>
      <c r="G241">
        <v>144.85</v>
      </c>
      <c r="H241">
        <v>53.16</v>
      </c>
      <c r="I241">
        <v>9.1</v>
      </c>
      <c r="J241">
        <v>9.3000000000000007</v>
      </c>
      <c r="K241">
        <v>14.4</v>
      </c>
    </row>
    <row r="242" spans="2:11">
      <c r="B242" t="s">
        <v>2098</v>
      </c>
      <c r="C242">
        <v>140.07</v>
      </c>
      <c r="D242" t="s">
        <v>491</v>
      </c>
      <c r="E242">
        <v>384.24</v>
      </c>
      <c r="F242">
        <v>1</v>
      </c>
      <c r="G242">
        <v>96.57</v>
      </c>
      <c r="H242">
        <v>35.409999999999997</v>
      </c>
      <c r="I242">
        <v>9.1</v>
      </c>
      <c r="J242">
        <v>9.3000000000000007</v>
      </c>
      <c r="K242">
        <v>14.4</v>
      </c>
    </row>
    <row r="243" spans="2:11">
      <c r="B243" t="s">
        <v>2099</v>
      </c>
      <c r="C243">
        <v>220.56</v>
      </c>
      <c r="D243" t="s">
        <v>491</v>
      </c>
      <c r="E243">
        <v>605.04</v>
      </c>
      <c r="F243">
        <v>1</v>
      </c>
      <c r="G243">
        <v>144.85</v>
      </c>
      <c r="H243">
        <v>53.16</v>
      </c>
      <c r="I243">
        <v>9.1</v>
      </c>
      <c r="J243">
        <v>9.3000000000000007</v>
      </c>
      <c r="K243">
        <v>14.4</v>
      </c>
    </row>
    <row r="244" spans="2:11">
      <c r="B244" t="s">
        <v>2100</v>
      </c>
      <c r="C244">
        <v>140.07</v>
      </c>
      <c r="D244" t="s">
        <v>491</v>
      </c>
      <c r="E244">
        <v>384.24</v>
      </c>
      <c r="F244">
        <v>1</v>
      </c>
      <c r="G244">
        <v>96.57</v>
      </c>
      <c r="H244">
        <v>35.409999999999997</v>
      </c>
      <c r="I244">
        <v>9.1</v>
      </c>
      <c r="J244">
        <v>9.3000000000000007</v>
      </c>
      <c r="K244">
        <v>14.4</v>
      </c>
    </row>
    <row r="245" spans="2:11">
      <c r="B245" t="s">
        <v>2101</v>
      </c>
      <c r="C245">
        <v>1137.48</v>
      </c>
      <c r="D245" t="s">
        <v>491</v>
      </c>
      <c r="E245">
        <v>3120.32</v>
      </c>
      <c r="F245">
        <v>1</v>
      </c>
      <c r="G245">
        <v>0</v>
      </c>
      <c r="H245">
        <v>0</v>
      </c>
      <c r="I245">
        <v>9.1</v>
      </c>
      <c r="J245">
        <v>9.3000000000000007</v>
      </c>
      <c r="K245">
        <v>14.4</v>
      </c>
    </row>
    <row r="246" spans="2:11">
      <c r="B246" t="s">
        <v>2102</v>
      </c>
      <c r="C246">
        <v>220.56</v>
      </c>
      <c r="D246" t="s">
        <v>491</v>
      </c>
      <c r="E246">
        <v>179.38</v>
      </c>
      <c r="F246">
        <v>1</v>
      </c>
      <c r="G246">
        <v>42.94</v>
      </c>
      <c r="H246">
        <v>0</v>
      </c>
      <c r="I246">
        <v>0</v>
      </c>
      <c r="K246">
        <v>0</v>
      </c>
    </row>
    <row r="247" spans="2:11">
      <c r="B247" t="s">
        <v>2103</v>
      </c>
      <c r="C247">
        <v>140.07</v>
      </c>
      <c r="D247" t="s">
        <v>491</v>
      </c>
      <c r="E247">
        <v>113.92</v>
      </c>
      <c r="F247">
        <v>1</v>
      </c>
      <c r="G247">
        <v>28.63</v>
      </c>
      <c r="H247">
        <v>0</v>
      </c>
      <c r="I247">
        <v>0</v>
      </c>
      <c r="K247">
        <v>0</v>
      </c>
    </row>
    <row r="248" spans="2:11">
      <c r="B248" t="s">
        <v>2104</v>
      </c>
      <c r="C248">
        <v>220.56</v>
      </c>
      <c r="D248" t="s">
        <v>491</v>
      </c>
      <c r="E248">
        <v>179.38</v>
      </c>
      <c r="F248">
        <v>1</v>
      </c>
      <c r="G248">
        <v>42.94</v>
      </c>
      <c r="H248">
        <v>0</v>
      </c>
      <c r="I248">
        <v>0</v>
      </c>
      <c r="K248">
        <v>0</v>
      </c>
    </row>
    <row r="249" spans="2:11">
      <c r="B249" t="s">
        <v>2105</v>
      </c>
      <c r="C249">
        <v>140.07</v>
      </c>
      <c r="D249" t="s">
        <v>491</v>
      </c>
      <c r="E249">
        <v>113.92</v>
      </c>
      <c r="F249">
        <v>1</v>
      </c>
      <c r="G249">
        <v>28.63</v>
      </c>
      <c r="H249">
        <v>0</v>
      </c>
      <c r="I249">
        <v>0</v>
      </c>
      <c r="K249">
        <v>0</v>
      </c>
    </row>
    <row r="250" spans="2:11">
      <c r="B250" t="s">
        <v>2106</v>
      </c>
      <c r="C250">
        <v>1137.48</v>
      </c>
      <c r="D250" t="s">
        <v>491</v>
      </c>
      <c r="E250">
        <v>925.11</v>
      </c>
      <c r="F250">
        <v>1</v>
      </c>
      <c r="G250">
        <v>0</v>
      </c>
      <c r="H250">
        <v>0</v>
      </c>
      <c r="I250">
        <v>0</v>
      </c>
      <c r="K250">
        <v>0</v>
      </c>
    </row>
    <row r="251" spans="2:11">
      <c r="B251" t="s">
        <v>2107</v>
      </c>
      <c r="C251">
        <v>220.56</v>
      </c>
      <c r="D251" t="s">
        <v>491</v>
      </c>
      <c r="E251">
        <v>605.04</v>
      </c>
      <c r="F251">
        <v>1</v>
      </c>
      <c r="G251">
        <v>144.85</v>
      </c>
      <c r="H251">
        <v>58.43</v>
      </c>
      <c r="I251">
        <v>9.1</v>
      </c>
      <c r="J251">
        <v>9.3000000000000007</v>
      </c>
      <c r="K251">
        <v>14.4</v>
      </c>
    </row>
    <row r="252" spans="2:11">
      <c r="B252" t="s">
        <v>2108</v>
      </c>
      <c r="C252">
        <v>140.07</v>
      </c>
      <c r="D252" t="s">
        <v>491</v>
      </c>
      <c r="E252">
        <v>384.24</v>
      </c>
      <c r="F252">
        <v>1</v>
      </c>
      <c r="G252">
        <v>96.57</v>
      </c>
      <c r="H252">
        <v>38.92</v>
      </c>
      <c r="I252">
        <v>9.1</v>
      </c>
      <c r="J252">
        <v>9.3000000000000007</v>
      </c>
      <c r="K252">
        <v>14.4</v>
      </c>
    </row>
    <row r="253" spans="2:11">
      <c r="B253" t="s">
        <v>2109</v>
      </c>
      <c r="C253">
        <v>220.56</v>
      </c>
      <c r="D253" t="s">
        <v>491</v>
      </c>
      <c r="E253">
        <v>605.04</v>
      </c>
      <c r="F253">
        <v>1</v>
      </c>
      <c r="G253">
        <v>144.85</v>
      </c>
      <c r="H253">
        <v>58.43</v>
      </c>
      <c r="I253">
        <v>9.1</v>
      </c>
      <c r="J253">
        <v>9.3000000000000007</v>
      </c>
      <c r="K253">
        <v>14.4</v>
      </c>
    </row>
    <row r="254" spans="2:11">
      <c r="B254" t="s">
        <v>2110</v>
      </c>
      <c r="C254">
        <v>140.07</v>
      </c>
      <c r="D254" t="s">
        <v>491</v>
      </c>
      <c r="E254">
        <v>384.24</v>
      </c>
      <c r="F254">
        <v>1</v>
      </c>
      <c r="G254">
        <v>96.57</v>
      </c>
      <c r="H254">
        <v>38.92</v>
      </c>
      <c r="I254">
        <v>9.1</v>
      </c>
      <c r="J254">
        <v>9.3000000000000007</v>
      </c>
      <c r="K254">
        <v>14.4</v>
      </c>
    </row>
    <row r="255" spans="2:11">
      <c r="B255" t="s">
        <v>2111</v>
      </c>
      <c r="C255">
        <v>1137.48</v>
      </c>
      <c r="D255" t="s">
        <v>491</v>
      </c>
      <c r="E255">
        <v>3120.32</v>
      </c>
      <c r="F255">
        <v>1</v>
      </c>
      <c r="G255">
        <v>0</v>
      </c>
      <c r="H255">
        <v>0</v>
      </c>
      <c r="I255">
        <v>9.1</v>
      </c>
      <c r="J255">
        <v>9.3000000000000007</v>
      </c>
      <c r="K255">
        <v>14.4</v>
      </c>
    </row>
    <row r="256" spans="2:11">
      <c r="B256" t="s">
        <v>2112</v>
      </c>
      <c r="C256">
        <v>220.56</v>
      </c>
      <c r="D256" t="s">
        <v>491</v>
      </c>
      <c r="E256">
        <v>179.38</v>
      </c>
      <c r="F256">
        <v>1</v>
      </c>
      <c r="G256">
        <v>42.94</v>
      </c>
      <c r="H256">
        <v>0</v>
      </c>
      <c r="I256">
        <v>0</v>
      </c>
      <c r="K256">
        <v>0</v>
      </c>
    </row>
    <row r="257" spans="2:11">
      <c r="B257" t="s">
        <v>2113</v>
      </c>
      <c r="C257">
        <v>140.07</v>
      </c>
      <c r="D257" t="s">
        <v>491</v>
      </c>
      <c r="E257">
        <v>113.92</v>
      </c>
      <c r="F257">
        <v>1</v>
      </c>
      <c r="G257">
        <v>28.63</v>
      </c>
      <c r="H257">
        <v>0</v>
      </c>
      <c r="I257">
        <v>0</v>
      </c>
      <c r="K257">
        <v>0</v>
      </c>
    </row>
    <row r="258" spans="2:11">
      <c r="B258" t="s">
        <v>2114</v>
      </c>
      <c r="C258">
        <v>220.56</v>
      </c>
      <c r="D258" t="s">
        <v>491</v>
      </c>
      <c r="E258">
        <v>179.38</v>
      </c>
      <c r="F258">
        <v>1</v>
      </c>
      <c r="G258">
        <v>42.94</v>
      </c>
      <c r="H258">
        <v>0</v>
      </c>
      <c r="I258">
        <v>0</v>
      </c>
      <c r="K258">
        <v>0</v>
      </c>
    </row>
    <row r="259" spans="2:11">
      <c r="B259" t="s">
        <v>2115</v>
      </c>
      <c r="C259">
        <v>140.07</v>
      </c>
      <c r="D259" t="s">
        <v>491</v>
      </c>
      <c r="E259">
        <v>113.92</v>
      </c>
      <c r="F259">
        <v>1</v>
      </c>
      <c r="G259">
        <v>28.63</v>
      </c>
      <c r="H259">
        <v>0</v>
      </c>
      <c r="I259">
        <v>0</v>
      </c>
      <c r="K259">
        <v>0</v>
      </c>
    </row>
    <row r="260" spans="2:11">
      <c r="B260" t="s">
        <v>2116</v>
      </c>
      <c r="C260">
        <v>1137.48</v>
      </c>
      <c r="D260" t="s">
        <v>491</v>
      </c>
      <c r="E260">
        <v>925.11</v>
      </c>
      <c r="F260">
        <v>1</v>
      </c>
      <c r="G260">
        <v>0</v>
      </c>
      <c r="H260">
        <v>0</v>
      </c>
      <c r="I260">
        <v>0</v>
      </c>
      <c r="K260">
        <v>0</v>
      </c>
    </row>
    <row r="261" spans="2:11">
      <c r="B261" t="s">
        <v>2117</v>
      </c>
      <c r="C261">
        <v>220.56</v>
      </c>
      <c r="D261" t="s">
        <v>491</v>
      </c>
      <c r="E261">
        <v>604.84</v>
      </c>
      <c r="F261">
        <v>1</v>
      </c>
      <c r="G261">
        <v>144.80000000000001</v>
      </c>
      <c r="H261">
        <v>58.43</v>
      </c>
      <c r="I261">
        <v>9.1</v>
      </c>
      <c r="J261">
        <v>9.3000000000000007</v>
      </c>
      <c r="K261">
        <v>14.4</v>
      </c>
    </row>
    <row r="262" spans="2:11">
      <c r="B262" t="s">
        <v>2118</v>
      </c>
      <c r="C262">
        <v>140.07</v>
      </c>
      <c r="D262" t="s">
        <v>491</v>
      </c>
      <c r="E262">
        <v>384.11</v>
      </c>
      <c r="F262">
        <v>1</v>
      </c>
      <c r="G262">
        <v>96.53</v>
      </c>
      <c r="H262">
        <v>38.92</v>
      </c>
      <c r="I262">
        <v>9.1</v>
      </c>
      <c r="J262">
        <v>9.3000000000000007</v>
      </c>
      <c r="K262">
        <v>14.4</v>
      </c>
    </row>
    <row r="263" spans="2:11">
      <c r="B263" t="s">
        <v>2119</v>
      </c>
      <c r="C263">
        <v>220.56</v>
      </c>
      <c r="D263" t="s">
        <v>491</v>
      </c>
      <c r="E263">
        <v>604.84</v>
      </c>
      <c r="F263">
        <v>1</v>
      </c>
      <c r="G263">
        <v>144.80000000000001</v>
      </c>
      <c r="H263">
        <v>58.43</v>
      </c>
      <c r="I263">
        <v>9.1</v>
      </c>
      <c r="J263">
        <v>9.3000000000000007</v>
      </c>
      <c r="K263">
        <v>14.4</v>
      </c>
    </row>
    <row r="264" spans="2:11">
      <c r="B264" t="s">
        <v>2120</v>
      </c>
      <c r="C264">
        <v>140.07</v>
      </c>
      <c r="D264" t="s">
        <v>491</v>
      </c>
      <c r="E264">
        <v>384.11</v>
      </c>
      <c r="F264">
        <v>1</v>
      </c>
      <c r="G264">
        <v>96.53</v>
      </c>
      <c r="H264">
        <v>38.92</v>
      </c>
      <c r="I264">
        <v>9.1</v>
      </c>
      <c r="J264">
        <v>9.3000000000000007</v>
      </c>
      <c r="K264">
        <v>14.4</v>
      </c>
    </row>
    <row r="265" spans="2:11">
      <c r="B265" t="s">
        <v>2121</v>
      </c>
      <c r="C265">
        <v>1137.48</v>
      </c>
      <c r="D265" t="s">
        <v>491</v>
      </c>
      <c r="E265">
        <v>3119.29</v>
      </c>
      <c r="F265">
        <v>1</v>
      </c>
      <c r="G265">
        <v>0</v>
      </c>
      <c r="H265">
        <v>0</v>
      </c>
      <c r="I265">
        <v>9.1</v>
      </c>
      <c r="J265">
        <v>9.3000000000000007</v>
      </c>
      <c r="K265">
        <v>14.4</v>
      </c>
    </row>
    <row r="266" spans="2:11">
      <c r="B266" t="s">
        <v>2122</v>
      </c>
      <c r="C266">
        <v>220.56</v>
      </c>
      <c r="D266" t="s">
        <v>491</v>
      </c>
      <c r="E266">
        <v>179.58</v>
      </c>
      <c r="F266">
        <v>1</v>
      </c>
      <c r="G266">
        <v>42.99</v>
      </c>
      <c r="H266">
        <v>0</v>
      </c>
      <c r="I266">
        <v>0</v>
      </c>
      <c r="K266">
        <v>0</v>
      </c>
    </row>
    <row r="267" spans="2:11">
      <c r="B267" t="s">
        <v>2123</v>
      </c>
      <c r="C267">
        <v>140.07</v>
      </c>
      <c r="D267" t="s">
        <v>491</v>
      </c>
      <c r="E267">
        <v>114.04</v>
      </c>
      <c r="F267">
        <v>1</v>
      </c>
      <c r="G267">
        <v>28.66</v>
      </c>
      <c r="H267">
        <v>0</v>
      </c>
      <c r="I267">
        <v>0</v>
      </c>
      <c r="K267">
        <v>0</v>
      </c>
    </row>
    <row r="268" spans="2:11">
      <c r="B268" t="s">
        <v>2124</v>
      </c>
      <c r="C268">
        <v>220.56</v>
      </c>
      <c r="D268" t="s">
        <v>491</v>
      </c>
      <c r="E268">
        <v>179.58</v>
      </c>
      <c r="F268">
        <v>1</v>
      </c>
      <c r="G268">
        <v>42.99</v>
      </c>
      <c r="H268">
        <v>0</v>
      </c>
      <c r="I268">
        <v>0</v>
      </c>
      <c r="K268">
        <v>0</v>
      </c>
    </row>
    <row r="269" spans="2:11">
      <c r="B269" t="s">
        <v>2125</v>
      </c>
      <c r="C269">
        <v>140.07</v>
      </c>
      <c r="D269" t="s">
        <v>491</v>
      </c>
      <c r="E269">
        <v>114.04</v>
      </c>
      <c r="F269">
        <v>1</v>
      </c>
      <c r="G269">
        <v>28.66</v>
      </c>
      <c r="H269">
        <v>0</v>
      </c>
      <c r="I269">
        <v>0</v>
      </c>
      <c r="K269">
        <v>0</v>
      </c>
    </row>
    <row r="270" spans="2:11">
      <c r="B270" t="s">
        <v>2126</v>
      </c>
      <c r="C270">
        <v>1137.48</v>
      </c>
      <c r="D270" t="s">
        <v>491</v>
      </c>
      <c r="E270">
        <v>926.13</v>
      </c>
      <c r="F270">
        <v>1</v>
      </c>
      <c r="G270">
        <v>0</v>
      </c>
      <c r="H270">
        <v>0</v>
      </c>
      <c r="I270">
        <v>0</v>
      </c>
      <c r="K270">
        <v>0</v>
      </c>
    </row>
    <row r="271" spans="2:11">
      <c r="B271" t="s">
        <v>2861</v>
      </c>
      <c r="C271">
        <v>220.56</v>
      </c>
      <c r="D271" t="s">
        <v>491</v>
      </c>
      <c r="E271">
        <v>89.53</v>
      </c>
      <c r="F271">
        <v>1</v>
      </c>
      <c r="G271">
        <v>21.43</v>
      </c>
      <c r="H271">
        <v>0</v>
      </c>
      <c r="I271">
        <v>0</v>
      </c>
      <c r="K271">
        <v>0</v>
      </c>
    </row>
    <row r="272" spans="2:11">
      <c r="B272" t="s">
        <v>2862</v>
      </c>
      <c r="C272">
        <v>140.07</v>
      </c>
      <c r="D272" t="s">
        <v>491</v>
      </c>
      <c r="E272">
        <v>56.85</v>
      </c>
      <c r="F272">
        <v>1</v>
      </c>
      <c r="G272">
        <v>14.29</v>
      </c>
      <c r="H272">
        <v>0</v>
      </c>
      <c r="I272">
        <v>0</v>
      </c>
      <c r="K272">
        <v>0</v>
      </c>
    </row>
    <row r="273" spans="2:11">
      <c r="B273" t="s">
        <v>2863</v>
      </c>
      <c r="C273">
        <v>220.56</v>
      </c>
      <c r="D273" t="s">
        <v>491</v>
      </c>
      <c r="E273">
        <v>89.53</v>
      </c>
      <c r="F273">
        <v>1</v>
      </c>
      <c r="G273">
        <v>21.43</v>
      </c>
      <c r="H273">
        <v>0</v>
      </c>
      <c r="I273">
        <v>0</v>
      </c>
      <c r="K273">
        <v>0</v>
      </c>
    </row>
    <row r="274" spans="2:11">
      <c r="B274" t="s">
        <v>2864</v>
      </c>
      <c r="C274">
        <v>140.07</v>
      </c>
      <c r="D274" t="s">
        <v>491</v>
      </c>
      <c r="E274">
        <v>56.85</v>
      </c>
      <c r="F274">
        <v>1</v>
      </c>
      <c r="G274">
        <v>14.29</v>
      </c>
      <c r="H274">
        <v>0</v>
      </c>
      <c r="I274">
        <v>0</v>
      </c>
      <c r="K274">
        <v>0</v>
      </c>
    </row>
    <row r="275" spans="2:11">
      <c r="B275" t="s">
        <v>2865</v>
      </c>
      <c r="C275">
        <v>1137.48</v>
      </c>
      <c r="D275" t="s">
        <v>491</v>
      </c>
      <c r="E275">
        <v>461.71</v>
      </c>
      <c r="F275">
        <v>1</v>
      </c>
      <c r="G275">
        <v>0</v>
      </c>
      <c r="H275">
        <v>0</v>
      </c>
      <c r="I275">
        <v>0</v>
      </c>
      <c r="K275">
        <v>0</v>
      </c>
    </row>
    <row r="276" spans="2:11">
      <c r="B276" t="s">
        <v>2866</v>
      </c>
      <c r="C276">
        <v>220.56</v>
      </c>
      <c r="D276" t="s">
        <v>491</v>
      </c>
      <c r="E276">
        <v>89.52</v>
      </c>
      <c r="F276">
        <v>1</v>
      </c>
      <c r="G276">
        <v>21.43</v>
      </c>
      <c r="H276">
        <v>0</v>
      </c>
      <c r="I276">
        <v>0</v>
      </c>
      <c r="K276">
        <v>0</v>
      </c>
    </row>
    <row r="277" spans="2:11">
      <c r="B277" t="s">
        <v>2867</v>
      </c>
      <c r="C277">
        <v>140.07</v>
      </c>
      <c r="D277" t="s">
        <v>491</v>
      </c>
      <c r="E277">
        <v>56.85</v>
      </c>
      <c r="F277">
        <v>1</v>
      </c>
      <c r="G277">
        <v>14.29</v>
      </c>
      <c r="H277">
        <v>0</v>
      </c>
      <c r="I277">
        <v>0</v>
      </c>
      <c r="K277">
        <v>0</v>
      </c>
    </row>
    <row r="278" spans="2:11">
      <c r="B278" t="s">
        <v>2868</v>
      </c>
      <c r="C278">
        <v>220.56</v>
      </c>
      <c r="D278" t="s">
        <v>491</v>
      </c>
      <c r="E278">
        <v>89.52</v>
      </c>
      <c r="F278">
        <v>1</v>
      </c>
      <c r="G278">
        <v>21.43</v>
      </c>
      <c r="H278">
        <v>0</v>
      </c>
      <c r="I278">
        <v>0</v>
      </c>
      <c r="K278">
        <v>0</v>
      </c>
    </row>
    <row r="279" spans="2:11">
      <c r="B279" t="s">
        <v>2869</v>
      </c>
      <c r="C279">
        <v>140.07</v>
      </c>
      <c r="D279" t="s">
        <v>491</v>
      </c>
      <c r="E279">
        <v>56.85</v>
      </c>
      <c r="F279">
        <v>1</v>
      </c>
      <c r="G279">
        <v>14.29</v>
      </c>
      <c r="H279">
        <v>0</v>
      </c>
      <c r="I279">
        <v>0</v>
      </c>
      <c r="K279">
        <v>0</v>
      </c>
    </row>
    <row r="280" spans="2:11">
      <c r="B280" t="s">
        <v>2870</v>
      </c>
      <c r="C280">
        <v>1137.48</v>
      </c>
      <c r="D280" t="s">
        <v>491</v>
      </c>
      <c r="E280">
        <v>461.69</v>
      </c>
      <c r="F280">
        <v>1</v>
      </c>
      <c r="G280">
        <v>0</v>
      </c>
      <c r="H280">
        <v>0</v>
      </c>
      <c r="I280">
        <v>0</v>
      </c>
      <c r="K280">
        <v>0</v>
      </c>
    </row>
    <row r="281" spans="2:11">
      <c r="B281" t="s">
        <v>2871</v>
      </c>
      <c r="C281">
        <v>220.56</v>
      </c>
      <c r="D281" t="s">
        <v>491</v>
      </c>
      <c r="E281">
        <v>89.52</v>
      </c>
      <c r="F281">
        <v>1</v>
      </c>
      <c r="G281">
        <v>21.43</v>
      </c>
      <c r="H281">
        <v>0</v>
      </c>
      <c r="I281">
        <v>0</v>
      </c>
      <c r="K281">
        <v>0</v>
      </c>
    </row>
    <row r="282" spans="2:11">
      <c r="B282" t="s">
        <v>2872</v>
      </c>
      <c r="C282">
        <v>140.07</v>
      </c>
      <c r="D282" t="s">
        <v>491</v>
      </c>
      <c r="E282">
        <v>56.85</v>
      </c>
      <c r="F282">
        <v>1</v>
      </c>
      <c r="G282">
        <v>14.29</v>
      </c>
      <c r="H282">
        <v>0</v>
      </c>
      <c r="I282">
        <v>0</v>
      </c>
      <c r="K282">
        <v>0</v>
      </c>
    </row>
    <row r="283" spans="2:11">
      <c r="B283" t="s">
        <v>2873</v>
      </c>
      <c r="C283">
        <v>220.56</v>
      </c>
      <c r="D283" t="s">
        <v>491</v>
      </c>
      <c r="E283">
        <v>89.52</v>
      </c>
      <c r="F283">
        <v>1</v>
      </c>
      <c r="G283">
        <v>21.43</v>
      </c>
      <c r="H283">
        <v>0</v>
      </c>
      <c r="I283">
        <v>0</v>
      </c>
      <c r="K283">
        <v>0</v>
      </c>
    </row>
    <row r="284" spans="2:11">
      <c r="B284" t="s">
        <v>2874</v>
      </c>
      <c r="C284">
        <v>140.07</v>
      </c>
      <c r="D284" t="s">
        <v>491</v>
      </c>
      <c r="E284">
        <v>56.85</v>
      </c>
      <c r="F284">
        <v>1</v>
      </c>
      <c r="G284">
        <v>14.29</v>
      </c>
      <c r="H284">
        <v>0</v>
      </c>
      <c r="I284">
        <v>0</v>
      </c>
      <c r="K284">
        <v>0</v>
      </c>
    </row>
    <row r="285" spans="2:11">
      <c r="B285" t="s">
        <v>2875</v>
      </c>
      <c r="C285">
        <v>1137.48</v>
      </c>
      <c r="D285" t="s">
        <v>491</v>
      </c>
      <c r="E285">
        <v>461.69</v>
      </c>
      <c r="F285">
        <v>1</v>
      </c>
      <c r="G285">
        <v>0</v>
      </c>
      <c r="H285">
        <v>0</v>
      </c>
      <c r="I285">
        <v>0</v>
      </c>
      <c r="K285">
        <v>0</v>
      </c>
    </row>
    <row r="286" spans="2:11">
      <c r="B286" t="s">
        <v>2017</v>
      </c>
      <c r="C286">
        <v>16728.63</v>
      </c>
      <c r="E286">
        <v>22095.11</v>
      </c>
      <c r="G286">
        <v>2092.2399999999998</v>
      </c>
      <c r="H286">
        <v>566.53</v>
      </c>
      <c r="I286">
        <v>3.0333000000000001</v>
      </c>
      <c r="J286">
        <v>27.9</v>
      </c>
      <c r="K286">
        <v>4.8</v>
      </c>
    </row>
    <row r="287" spans="2:11">
      <c r="B287" t="s">
        <v>2127</v>
      </c>
      <c r="C287">
        <v>16728.63</v>
      </c>
      <c r="E287">
        <v>22095.11</v>
      </c>
      <c r="G287">
        <v>2092.2399999999998</v>
      </c>
      <c r="H287">
        <v>566.53</v>
      </c>
      <c r="I287">
        <v>3.0333000000000001</v>
      </c>
      <c r="J287">
        <v>27.9</v>
      </c>
      <c r="K287">
        <v>4.8</v>
      </c>
    </row>
    <row r="288" spans="2:11">
      <c r="B288" t="s">
        <v>2128</v>
      </c>
      <c r="C288">
        <v>0</v>
      </c>
      <c r="E288">
        <v>0</v>
      </c>
      <c r="G288">
        <v>0</v>
      </c>
      <c r="H288">
        <v>0</v>
      </c>
    </row>
    <row r="291" spans="1:8">
      <c r="A291" t="s">
        <v>1925</v>
      </c>
    </row>
    <row r="292" spans="1:8">
      <c r="A292" t="s">
        <v>1926</v>
      </c>
      <c r="B292" t="s">
        <v>2129</v>
      </c>
    </row>
    <row r="293" spans="1:8">
      <c r="A293" t="s">
        <v>1928</v>
      </c>
      <c r="B293" t="s">
        <v>1929</v>
      </c>
    </row>
    <row r="294" spans="1:8">
      <c r="A294" t="s">
        <v>1956</v>
      </c>
    </row>
    <row r="296" spans="1:8">
      <c r="C296" t="s">
        <v>2130</v>
      </c>
      <c r="D296" t="s">
        <v>2131</v>
      </c>
      <c r="E296" t="s">
        <v>2132</v>
      </c>
      <c r="F296" t="s">
        <v>2133</v>
      </c>
      <c r="G296" t="s">
        <v>2134</v>
      </c>
      <c r="H296" t="s">
        <v>2135</v>
      </c>
    </row>
    <row r="297" spans="1:8">
      <c r="B297" t="s">
        <v>2136</v>
      </c>
      <c r="C297" t="s">
        <v>213</v>
      </c>
      <c r="D297" t="s">
        <v>213</v>
      </c>
      <c r="E297" t="s">
        <v>213</v>
      </c>
      <c r="F297" t="s">
        <v>213</v>
      </c>
      <c r="G297" t="s">
        <v>213</v>
      </c>
      <c r="H297" t="s">
        <v>213</v>
      </c>
    </row>
    <row r="298" spans="1:8">
      <c r="B298" t="s">
        <v>352</v>
      </c>
      <c r="C298">
        <v>0</v>
      </c>
      <c r="D298">
        <v>0</v>
      </c>
      <c r="E298">
        <v>0</v>
      </c>
      <c r="F298">
        <v>0</v>
      </c>
      <c r="G298">
        <v>0</v>
      </c>
      <c r="H298">
        <v>0</v>
      </c>
    </row>
    <row r="299" spans="1:8">
      <c r="B299" t="s">
        <v>351</v>
      </c>
      <c r="C299">
        <v>0</v>
      </c>
      <c r="D299">
        <v>0</v>
      </c>
      <c r="E299">
        <v>0</v>
      </c>
      <c r="F299">
        <v>0</v>
      </c>
      <c r="G299">
        <v>0</v>
      </c>
      <c r="H299">
        <v>0</v>
      </c>
    </row>
    <row r="300" spans="1:8">
      <c r="B300" t="s">
        <v>1963</v>
      </c>
      <c r="C300">
        <v>0</v>
      </c>
      <c r="D300">
        <v>0</v>
      </c>
      <c r="E300">
        <v>0</v>
      </c>
      <c r="F300">
        <v>0</v>
      </c>
      <c r="G300">
        <v>0</v>
      </c>
      <c r="H300">
        <v>0</v>
      </c>
    </row>
    <row r="301" spans="1:8">
      <c r="B301" t="s">
        <v>1964</v>
      </c>
      <c r="C301">
        <v>0</v>
      </c>
      <c r="D301">
        <v>0</v>
      </c>
      <c r="E301">
        <v>0</v>
      </c>
      <c r="F301">
        <v>0</v>
      </c>
      <c r="G301">
        <v>0</v>
      </c>
      <c r="H301">
        <v>0</v>
      </c>
    </row>
    <row r="302" spans="1:8">
      <c r="B302" t="s">
        <v>1965</v>
      </c>
      <c r="C302">
        <v>0</v>
      </c>
      <c r="D302">
        <v>0</v>
      </c>
      <c r="E302">
        <v>0</v>
      </c>
      <c r="F302">
        <v>0</v>
      </c>
      <c r="G302">
        <v>0</v>
      </c>
      <c r="H302">
        <v>0</v>
      </c>
    </row>
    <row r="303" spans="1:8">
      <c r="B303" t="s">
        <v>1966</v>
      </c>
      <c r="C303">
        <v>0</v>
      </c>
      <c r="D303">
        <v>0</v>
      </c>
      <c r="E303">
        <v>0</v>
      </c>
      <c r="F303">
        <v>0</v>
      </c>
      <c r="G303">
        <v>0</v>
      </c>
      <c r="H303">
        <v>0</v>
      </c>
    </row>
    <row r="304" spans="1:8">
      <c r="B304" t="s">
        <v>505</v>
      </c>
      <c r="C304">
        <v>0</v>
      </c>
      <c r="D304">
        <v>0</v>
      </c>
      <c r="E304">
        <v>0</v>
      </c>
      <c r="F304">
        <v>0</v>
      </c>
      <c r="G304">
        <v>0</v>
      </c>
      <c r="H304">
        <v>0</v>
      </c>
    </row>
    <row r="305" spans="1:9">
      <c r="B305" t="s">
        <v>1967</v>
      </c>
      <c r="C305">
        <v>0</v>
      </c>
      <c r="D305">
        <v>0</v>
      </c>
      <c r="E305">
        <v>0</v>
      </c>
      <c r="F305">
        <v>0</v>
      </c>
      <c r="G305">
        <v>0</v>
      </c>
      <c r="H305">
        <v>0</v>
      </c>
    </row>
    <row r="306" spans="1:9">
      <c r="B306" t="s">
        <v>1968</v>
      </c>
      <c r="C306">
        <v>0</v>
      </c>
      <c r="D306">
        <v>0</v>
      </c>
      <c r="E306">
        <v>0</v>
      </c>
      <c r="F306">
        <v>0</v>
      </c>
      <c r="G306">
        <v>0</v>
      </c>
      <c r="H306">
        <v>0</v>
      </c>
    </row>
    <row r="307" spans="1:9">
      <c r="B307" t="s">
        <v>1969</v>
      </c>
      <c r="C307">
        <v>0</v>
      </c>
      <c r="D307">
        <v>0</v>
      </c>
      <c r="E307">
        <v>0</v>
      </c>
      <c r="F307">
        <v>0</v>
      </c>
      <c r="G307">
        <v>0</v>
      </c>
      <c r="H307">
        <v>0</v>
      </c>
    </row>
    <row r="308" spans="1:9">
      <c r="B308" t="s">
        <v>506</v>
      </c>
      <c r="C308">
        <v>0</v>
      </c>
      <c r="D308">
        <v>0</v>
      </c>
      <c r="E308">
        <v>0</v>
      </c>
      <c r="F308">
        <v>0</v>
      </c>
      <c r="G308">
        <v>0</v>
      </c>
      <c r="H308">
        <v>0</v>
      </c>
    </row>
    <row r="309" spans="1:9">
      <c r="B309" t="s">
        <v>1970</v>
      </c>
      <c r="C309">
        <v>0</v>
      </c>
      <c r="D309">
        <v>0</v>
      </c>
      <c r="E309">
        <v>0</v>
      </c>
      <c r="F309">
        <v>0</v>
      </c>
      <c r="G309">
        <v>0</v>
      </c>
      <c r="H309">
        <v>0</v>
      </c>
    </row>
    <row r="310" spans="1:9">
      <c r="B310" t="s">
        <v>1971</v>
      </c>
      <c r="C310">
        <v>0</v>
      </c>
      <c r="D310">
        <v>0</v>
      </c>
      <c r="E310">
        <v>0</v>
      </c>
      <c r="F310">
        <v>0</v>
      </c>
      <c r="G310">
        <v>0</v>
      </c>
      <c r="H310">
        <v>0</v>
      </c>
    </row>
    <row r="311" spans="1:9">
      <c r="B311" t="s">
        <v>1972</v>
      </c>
      <c r="C311">
        <v>0</v>
      </c>
      <c r="D311">
        <v>0</v>
      </c>
      <c r="E311">
        <v>0</v>
      </c>
      <c r="F311">
        <v>0</v>
      </c>
      <c r="G311">
        <v>0</v>
      </c>
      <c r="H311">
        <v>0</v>
      </c>
    </row>
    <row r="313" spans="1:9">
      <c r="B313" t="s">
        <v>1973</v>
      </c>
      <c r="C313">
        <v>0</v>
      </c>
      <c r="D313">
        <v>0</v>
      </c>
      <c r="E313">
        <v>0</v>
      </c>
      <c r="F313">
        <v>0</v>
      </c>
      <c r="G313">
        <v>0</v>
      </c>
      <c r="H313">
        <v>0</v>
      </c>
    </row>
    <row r="316" spans="1:9">
      <c r="A316" t="s">
        <v>1974</v>
      </c>
    </row>
    <row r="318" spans="1:9">
      <c r="C318" t="s">
        <v>1975</v>
      </c>
      <c r="D318" t="s">
        <v>2130</v>
      </c>
      <c r="E318" t="s">
        <v>2131</v>
      </c>
      <c r="F318" t="s">
        <v>2132</v>
      </c>
      <c r="G318" t="s">
        <v>2133</v>
      </c>
      <c r="H318" t="s">
        <v>2134</v>
      </c>
      <c r="I318" t="s">
        <v>2135</v>
      </c>
    </row>
    <row r="319" spans="1:9">
      <c r="B319" t="s">
        <v>352</v>
      </c>
      <c r="C319" t="s">
        <v>415</v>
      </c>
      <c r="D319">
        <v>0</v>
      </c>
      <c r="E319">
        <v>0</v>
      </c>
      <c r="F319">
        <v>0</v>
      </c>
      <c r="G319">
        <v>0</v>
      </c>
      <c r="H319">
        <v>0</v>
      </c>
      <c r="I319">
        <v>0</v>
      </c>
    </row>
    <row r="320" spans="1:9">
      <c r="C320" t="s">
        <v>1976</v>
      </c>
      <c r="D320">
        <v>0</v>
      </c>
      <c r="E320">
        <v>0</v>
      </c>
      <c r="F320">
        <v>0</v>
      </c>
      <c r="G320">
        <v>0</v>
      </c>
      <c r="H320">
        <v>0</v>
      </c>
      <c r="I320">
        <v>0</v>
      </c>
    </row>
    <row r="321" spans="2:9">
      <c r="B321" t="s">
        <v>351</v>
      </c>
      <c r="C321" t="s">
        <v>1977</v>
      </c>
      <c r="D321">
        <v>0</v>
      </c>
      <c r="E321">
        <v>0</v>
      </c>
      <c r="F321">
        <v>0</v>
      </c>
      <c r="G321">
        <v>0</v>
      </c>
      <c r="H321">
        <v>0</v>
      </c>
      <c r="I321">
        <v>0</v>
      </c>
    </row>
    <row r="322" spans="2:9">
      <c r="B322" t="s">
        <v>1963</v>
      </c>
      <c r="C322" t="s">
        <v>1978</v>
      </c>
      <c r="D322">
        <v>0</v>
      </c>
      <c r="E322">
        <v>0</v>
      </c>
      <c r="F322">
        <v>0</v>
      </c>
      <c r="G322">
        <v>0</v>
      </c>
      <c r="H322">
        <v>0</v>
      </c>
      <c r="I322">
        <v>0</v>
      </c>
    </row>
    <row r="323" spans="2:9">
      <c r="C323" t="s">
        <v>1979</v>
      </c>
      <c r="D323">
        <v>0</v>
      </c>
      <c r="E323">
        <v>0</v>
      </c>
      <c r="F323">
        <v>0</v>
      </c>
      <c r="G323">
        <v>0</v>
      </c>
      <c r="H323">
        <v>0</v>
      </c>
      <c r="I323">
        <v>0</v>
      </c>
    </row>
    <row r="324" spans="2:9">
      <c r="C324" t="s">
        <v>1980</v>
      </c>
      <c r="D324">
        <v>0</v>
      </c>
      <c r="E324">
        <v>0</v>
      </c>
      <c r="F324">
        <v>0</v>
      </c>
      <c r="G324">
        <v>0</v>
      </c>
      <c r="H324">
        <v>0</v>
      </c>
      <c r="I324">
        <v>0</v>
      </c>
    </row>
    <row r="325" spans="2:9">
      <c r="C325" t="s">
        <v>1981</v>
      </c>
      <c r="D325">
        <v>0</v>
      </c>
      <c r="E325">
        <v>0</v>
      </c>
      <c r="F325">
        <v>0</v>
      </c>
      <c r="G325">
        <v>0</v>
      </c>
      <c r="H325">
        <v>0</v>
      </c>
      <c r="I325">
        <v>0</v>
      </c>
    </row>
    <row r="326" spans="2:9">
      <c r="C326" t="s">
        <v>1982</v>
      </c>
      <c r="D326">
        <v>0</v>
      </c>
      <c r="E326">
        <v>0</v>
      </c>
      <c r="F326">
        <v>0</v>
      </c>
      <c r="G326">
        <v>0</v>
      </c>
      <c r="H326">
        <v>0</v>
      </c>
      <c r="I326">
        <v>0</v>
      </c>
    </row>
    <row r="327" spans="2:9">
      <c r="C327" t="s">
        <v>1983</v>
      </c>
      <c r="D327">
        <v>0</v>
      </c>
      <c r="E327">
        <v>0</v>
      </c>
      <c r="F327">
        <v>0</v>
      </c>
      <c r="G327">
        <v>0</v>
      </c>
      <c r="H327">
        <v>0</v>
      </c>
      <c r="I327">
        <v>0</v>
      </c>
    </row>
    <row r="328" spans="2:9">
      <c r="C328" t="s">
        <v>1984</v>
      </c>
      <c r="D328">
        <v>0</v>
      </c>
      <c r="E328">
        <v>0</v>
      </c>
      <c r="F328">
        <v>0</v>
      </c>
      <c r="G328">
        <v>0</v>
      </c>
      <c r="H328">
        <v>0</v>
      </c>
      <c r="I328">
        <v>0</v>
      </c>
    </row>
    <row r="329" spans="2:9">
      <c r="C329" t="s">
        <v>1985</v>
      </c>
      <c r="D329">
        <v>0</v>
      </c>
      <c r="E329">
        <v>0</v>
      </c>
      <c r="F329">
        <v>0</v>
      </c>
      <c r="G329">
        <v>0</v>
      </c>
      <c r="H329">
        <v>0</v>
      </c>
      <c r="I329">
        <v>0</v>
      </c>
    </row>
    <row r="330" spans="2:9">
      <c r="C330" t="s">
        <v>1986</v>
      </c>
      <c r="D330">
        <v>0</v>
      </c>
      <c r="E330">
        <v>0</v>
      </c>
      <c r="F330">
        <v>0</v>
      </c>
      <c r="G330">
        <v>0</v>
      </c>
      <c r="H330">
        <v>0</v>
      </c>
      <c r="I330">
        <v>0</v>
      </c>
    </row>
    <row r="331" spans="2:9">
      <c r="C331" t="s">
        <v>1987</v>
      </c>
      <c r="D331">
        <v>0</v>
      </c>
      <c r="E331">
        <v>0</v>
      </c>
      <c r="F331">
        <v>0</v>
      </c>
      <c r="G331">
        <v>0</v>
      </c>
      <c r="H331">
        <v>0</v>
      </c>
      <c r="I331">
        <v>0</v>
      </c>
    </row>
    <row r="332" spans="2:9">
      <c r="C332" t="s">
        <v>1988</v>
      </c>
      <c r="D332">
        <v>0</v>
      </c>
      <c r="E332">
        <v>0</v>
      </c>
      <c r="F332">
        <v>0</v>
      </c>
      <c r="G332">
        <v>0</v>
      </c>
      <c r="H332">
        <v>0</v>
      </c>
      <c r="I332">
        <v>0</v>
      </c>
    </row>
    <row r="333" spans="2:9">
      <c r="C333" t="s">
        <v>1989</v>
      </c>
      <c r="D333">
        <v>0</v>
      </c>
      <c r="E333">
        <v>0</v>
      </c>
      <c r="F333">
        <v>0</v>
      </c>
      <c r="G333">
        <v>0</v>
      </c>
      <c r="H333">
        <v>0</v>
      </c>
      <c r="I333">
        <v>0</v>
      </c>
    </row>
    <row r="334" spans="2:9">
      <c r="C334" t="s">
        <v>1990</v>
      </c>
      <c r="D334">
        <v>0</v>
      </c>
      <c r="E334">
        <v>0</v>
      </c>
      <c r="F334">
        <v>0</v>
      </c>
      <c r="G334">
        <v>0</v>
      </c>
      <c r="H334">
        <v>0</v>
      </c>
      <c r="I334">
        <v>0</v>
      </c>
    </row>
    <row r="335" spans="2:9">
      <c r="C335" t="s">
        <v>1991</v>
      </c>
      <c r="D335">
        <v>0</v>
      </c>
      <c r="E335">
        <v>0</v>
      </c>
      <c r="F335">
        <v>0</v>
      </c>
      <c r="G335">
        <v>0</v>
      </c>
      <c r="H335">
        <v>0</v>
      </c>
      <c r="I335">
        <v>0</v>
      </c>
    </row>
    <row r="336" spans="2:9">
      <c r="C336" t="s">
        <v>1992</v>
      </c>
      <c r="D336">
        <v>0</v>
      </c>
      <c r="E336">
        <v>0</v>
      </c>
      <c r="F336">
        <v>0</v>
      </c>
      <c r="G336">
        <v>0</v>
      </c>
      <c r="H336">
        <v>0</v>
      </c>
      <c r="I336">
        <v>0</v>
      </c>
    </row>
    <row r="337" spans="2:9">
      <c r="B337" t="s">
        <v>1964</v>
      </c>
      <c r="C337" t="s">
        <v>1977</v>
      </c>
      <c r="D337">
        <v>0</v>
      </c>
      <c r="E337">
        <v>0</v>
      </c>
      <c r="F337">
        <v>0</v>
      </c>
      <c r="G337">
        <v>0</v>
      </c>
      <c r="H337">
        <v>0</v>
      </c>
      <c r="I337">
        <v>0</v>
      </c>
    </row>
    <row r="338" spans="2:9">
      <c r="B338" t="s">
        <v>1965</v>
      </c>
      <c r="C338" t="s">
        <v>1993</v>
      </c>
      <c r="D338">
        <v>0</v>
      </c>
      <c r="E338">
        <v>0</v>
      </c>
      <c r="F338">
        <v>0</v>
      </c>
      <c r="G338">
        <v>0</v>
      </c>
      <c r="H338">
        <v>0</v>
      </c>
      <c r="I338">
        <v>0</v>
      </c>
    </row>
    <row r="339" spans="2:9">
      <c r="C339" t="s">
        <v>1994</v>
      </c>
      <c r="D339">
        <v>0</v>
      </c>
      <c r="E339">
        <v>0</v>
      </c>
      <c r="F339">
        <v>0</v>
      </c>
      <c r="G339">
        <v>0</v>
      </c>
      <c r="H339">
        <v>0</v>
      </c>
      <c r="I339">
        <v>0</v>
      </c>
    </row>
    <row r="340" spans="2:9">
      <c r="C340" t="s">
        <v>1995</v>
      </c>
      <c r="D340">
        <v>0</v>
      </c>
      <c r="E340">
        <v>0</v>
      </c>
      <c r="F340">
        <v>0</v>
      </c>
      <c r="G340">
        <v>0</v>
      </c>
      <c r="H340">
        <v>0</v>
      </c>
      <c r="I340">
        <v>0</v>
      </c>
    </row>
    <row r="341" spans="2:9">
      <c r="C341" t="s">
        <v>1996</v>
      </c>
      <c r="D341">
        <v>0</v>
      </c>
      <c r="E341">
        <v>0</v>
      </c>
      <c r="F341">
        <v>0</v>
      </c>
      <c r="G341">
        <v>0</v>
      </c>
      <c r="H341">
        <v>0</v>
      </c>
      <c r="I341">
        <v>0</v>
      </c>
    </row>
    <row r="342" spans="2:9">
      <c r="C342" t="s">
        <v>1997</v>
      </c>
      <c r="D342">
        <v>0</v>
      </c>
      <c r="E342">
        <v>0</v>
      </c>
      <c r="F342">
        <v>0</v>
      </c>
      <c r="G342">
        <v>0</v>
      </c>
      <c r="H342">
        <v>0</v>
      </c>
      <c r="I342">
        <v>0</v>
      </c>
    </row>
    <row r="343" spans="2:9">
      <c r="C343" t="s">
        <v>1998</v>
      </c>
      <c r="D343">
        <v>0</v>
      </c>
      <c r="E343">
        <v>0</v>
      </c>
      <c r="F343">
        <v>0</v>
      </c>
      <c r="G343">
        <v>0</v>
      </c>
      <c r="H343">
        <v>0</v>
      </c>
      <c r="I343">
        <v>0</v>
      </c>
    </row>
    <row r="344" spans="2:9">
      <c r="C344" t="s">
        <v>1999</v>
      </c>
      <c r="D344">
        <v>0</v>
      </c>
      <c r="E344">
        <v>0</v>
      </c>
      <c r="F344">
        <v>0</v>
      </c>
      <c r="G344">
        <v>0</v>
      </c>
      <c r="H344">
        <v>0</v>
      </c>
      <c r="I344">
        <v>0</v>
      </c>
    </row>
    <row r="345" spans="2:9">
      <c r="C345" t="s">
        <v>2000</v>
      </c>
      <c r="D345">
        <v>0</v>
      </c>
      <c r="E345">
        <v>0</v>
      </c>
      <c r="F345">
        <v>0</v>
      </c>
      <c r="G345">
        <v>0</v>
      </c>
      <c r="H345">
        <v>0</v>
      </c>
      <c r="I345">
        <v>0</v>
      </c>
    </row>
    <row r="346" spans="2:9">
      <c r="C346" t="s">
        <v>2001</v>
      </c>
      <c r="D346">
        <v>0</v>
      </c>
      <c r="E346">
        <v>0</v>
      </c>
      <c r="F346">
        <v>0</v>
      </c>
      <c r="G346">
        <v>0</v>
      </c>
      <c r="H346">
        <v>0</v>
      </c>
      <c r="I346">
        <v>0</v>
      </c>
    </row>
    <row r="347" spans="2:9">
      <c r="C347" t="s">
        <v>2002</v>
      </c>
      <c r="D347">
        <v>0</v>
      </c>
      <c r="E347">
        <v>0</v>
      </c>
      <c r="F347">
        <v>0</v>
      </c>
      <c r="G347">
        <v>0</v>
      </c>
      <c r="H347">
        <v>0</v>
      </c>
      <c r="I347">
        <v>0</v>
      </c>
    </row>
    <row r="348" spans="2:9">
      <c r="C348" t="s">
        <v>2003</v>
      </c>
      <c r="D348">
        <v>0</v>
      </c>
      <c r="E348">
        <v>0</v>
      </c>
      <c r="F348">
        <v>0</v>
      </c>
      <c r="G348">
        <v>0</v>
      </c>
      <c r="H348">
        <v>0</v>
      </c>
      <c r="I348">
        <v>0</v>
      </c>
    </row>
    <row r="349" spans="2:9">
      <c r="C349" t="s">
        <v>2004</v>
      </c>
      <c r="D349">
        <v>0</v>
      </c>
      <c r="E349">
        <v>0</v>
      </c>
      <c r="F349">
        <v>0</v>
      </c>
      <c r="G349">
        <v>0</v>
      </c>
      <c r="H349">
        <v>0</v>
      </c>
      <c r="I349">
        <v>0</v>
      </c>
    </row>
    <row r="350" spans="2:9">
      <c r="C350" t="s">
        <v>2005</v>
      </c>
      <c r="D350">
        <v>0</v>
      </c>
      <c r="E350">
        <v>0</v>
      </c>
      <c r="F350">
        <v>0</v>
      </c>
      <c r="G350">
        <v>0</v>
      </c>
      <c r="H350">
        <v>0</v>
      </c>
      <c r="I350">
        <v>0</v>
      </c>
    </row>
    <row r="351" spans="2:9">
      <c r="C351" t="s">
        <v>2006</v>
      </c>
      <c r="D351">
        <v>0</v>
      </c>
      <c r="E351">
        <v>0</v>
      </c>
      <c r="F351">
        <v>0</v>
      </c>
      <c r="G351">
        <v>0</v>
      </c>
      <c r="H351">
        <v>0</v>
      </c>
      <c r="I351">
        <v>0</v>
      </c>
    </row>
    <row r="352" spans="2:9">
      <c r="C352" t="s">
        <v>2007</v>
      </c>
      <c r="D352">
        <v>0</v>
      </c>
      <c r="E352">
        <v>0</v>
      </c>
      <c r="F352">
        <v>0</v>
      </c>
      <c r="G352">
        <v>0</v>
      </c>
      <c r="H352">
        <v>0</v>
      </c>
      <c r="I352">
        <v>0</v>
      </c>
    </row>
    <row r="353" spans="1:9">
      <c r="B353" t="s">
        <v>1966</v>
      </c>
      <c r="C353" t="s">
        <v>1977</v>
      </c>
      <c r="D353">
        <v>0</v>
      </c>
      <c r="E353">
        <v>0</v>
      </c>
      <c r="F353">
        <v>0</v>
      </c>
      <c r="G353">
        <v>0</v>
      </c>
      <c r="H353">
        <v>0</v>
      </c>
      <c r="I353">
        <v>0</v>
      </c>
    </row>
    <row r="354" spans="1:9">
      <c r="B354" t="s">
        <v>505</v>
      </c>
      <c r="C354" t="s">
        <v>1977</v>
      </c>
      <c r="D354">
        <v>0</v>
      </c>
      <c r="E354">
        <v>0</v>
      </c>
      <c r="F354">
        <v>0</v>
      </c>
      <c r="G354">
        <v>0</v>
      </c>
      <c r="H354">
        <v>0</v>
      </c>
      <c r="I354">
        <v>0</v>
      </c>
    </row>
    <row r="355" spans="1:9">
      <c r="B355" t="s">
        <v>1967</v>
      </c>
      <c r="C355" t="s">
        <v>1977</v>
      </c>
      <c r="D355">
        <v>0</v>
      </c>
      <c r="E355">
        <v>0</v>
      </c>
      <c r="F355">
        <v>0</v>
      </c>
      <c r="G355">
        <v>0</v>
      </c>
      <c r="H355">
        <v>0</v>
      </c>
      <c r="I355">
        <v>0</v>
      </c>
    </row>
    <row r="356" spans="1:9">
      <c r="B356" t="s">
        <v>1968</v>
      </c>
      <c r="C356" t="s">
        <v>1977</v>
      </c>
      <c r="D356">
        <v>0</v>
      </c>
      <c r="E356">
        <v>0</v>
      </c>
      <c r="F356">
        <v>0</v>
      </c>
      <c r="G356">
        <v>0</v>
      </c>
      <c r="H356">
        <v>0</v>
      </c>
      <c r="I356">
        <v>0</v>
      </c>
    </row>
    <row r="357" spans="1:9">
      <c r="B357" t="s">
        <v>1969</v>
      </c>
      <c r="C357" t="s">
        <v>1977</v>
      </c>
      <c r="D357">
        <v>0</v>
      </c>
      <c r="E357">
        <v>0</v>
      </c>
      <c r="F357">
        <v>0</v>
      </c>
      <c r="G357">
        <v>0</v>
      </c>
      <c r="H357">
        <v>0</v>
      </c>
      <c r="I357">
        <v>0</v>
      </c>
    </row>
    <row r="358" spans="1:9">
      <c r="B358" t="s">
        <v>506</v>
      </c>
      <c r="C358" t="s">
        <v>1977</v>
      </c>
      <c r="D358">
        <v>0</v>
      </c>
      <c r="E358">
        <v>0</v>
      </c>
      <c r="F358">
        <v>0</v>
      </c>
      <c r="G358">
        <v>0</v>
      </c>
      <c r="H358">
        <v>0</v>
      </c>
      <c r="I358">
        <v>0</v>
      </c>
    </row>
    <row r="359" spans="1:9">
      <c r="B359" t="s">
        <v>1970</v>
      </c>
      <c r="C359" t="s">
        <v>1977</v>
      </c>
      <c r="D359">
        <v>0</v>
      </c>
      <c r="E359">
        <v>0</v>
      </c>
      <c r="F359">
        <v>0</v>
      </c>
      <c r="G359">
        <v>0</v>
      </c>
      <c r="H359">
        <v>0</v>
      </c>
      <c r="I359">
        <v>0</v>
      </c>
    </row>
    <row r="360" spans="1:9">
      <c r="B360" t="s">
        <v>1971</v>
      </c>
      <c r="C360" t="s">
        <v>1977</v>
      </c>
      <c r="D360">
        <v>0</v>
      </c>
      <c r="E360">
        <v>0</v>
      </c>
      <c r="F360">
        <v>0</v>
      </c>
      <c r="G360">
        <v>0</v>
      </c>
      <c r="H360">
        <v>0</v>
      </c>
      <c r="I360">
        <v>0</v>
      </c>
    </row>
    <row r="361" spans="1:9">
      <c r="B361" t="s">
        <v>1972</v>
      </c>
      <c r="C361" t="s">
        <v>1977</v>
      </c>
      <c r="D361">
        <v>0</v>
      </c>
      <c r="E361">
        <v>0</v>
      </c>
      <c r="F361">
        <v>0</v>
      </c>
      <c r="G361">
        <v>0</v>
      </c>
      <c r="H361">
        <v>0</v>
      </c>
      <c r="I361">
        <v>0</v>
      </c>
    </row>
    <row r="364" spans="1:9">
      <c r="A364" t="s">
        <v>1925</v>
      </c>
    </row>
    <row r="365" spans="1:9">
      <c r="A365" t="s">
        <v>1926</v>
      </c>
      <c r="B365" t="s">
        <v>2137</v>
      </c>
    </row>
    <row r="366" spans="1:9">
      <c r="A366" t="s">
        <v>1928</v>
      </c>
      <c r="B366" t="s">
        <v>1929</v>
      </c>
    </row>
    <row r="367" spans="1:9">
      <c r="A367" t="s">
        <v>2138</v>
      </c>
    </row>
    <row r="369" spans="1:8">
      <c r="C369" t="s">
        <v>2139</v>
      </c>
      <c r="D369" t="s">
        <v>2140</v>
      </c>
      <c r="E369" t="s">
        <v>2141</v>
      </c>
      <c r="F369" t="s">
        <v>2142</v>
      </c>
      <c r="G369" t="s">
        <v>2143</v>
      </c>
      <c r="H369" t="s">
        <v>2144</v>
      </c>
    </row>
    <row r="370" spans="1:8">
      <c r="B370" t="s">
        <v>2927</v>
      </c>
      <c r="C370">
        <v>2.9</v>
      </c>
      <c r="D370">
        <v>0</v>
      </c>
      <c r="E370">
        <v>2.9</v>
      </c>
      <c r="F370" t="s">
        <v>2145</v>
      </c>
      <c r="G370">
        <v>2.2000000000000002</v>
      </c>
      <c r="H370">
        <v>50</v>
      </c>
    </row>
    <row r="371" spans="1:8">
      <c r="B371" t="s">
        <v>2928</v>
      </c>
      <c r="C371">
        <v>27.7</v>
      </c>
      <c r="D371">
        <v>7.4</v>
      </c>
      <c r="E371">
        <v>18.3</v>
      </c>
      <c r="F371" t="s">
        <v>2145</v>
      </c>
      <c r="G371">
        <v>4.9000000000000004</v>
      </c>
      <c r="H371">
        <v>290</v>
      </c>
    </row>
    <row r="374" spans="1:8">
      <c r="A374" t="s">
        <v>2146</v>
      </c>
    </row>
    <row r="376" spans="1:8">
      <c r="C376" t="s">
        <v>197</v>
      </c>
    </row>
    <row r="377" spans="1:8">
      <c r="B377" t="s">
        <v>2509</v>
      </c>
      <c r="C377" t="s">
        <v>2929</v>
      </c>
    </row>
    <row r="378" spans="1:8">
      <c r="B378" t="s">
        <v>2510</v>
      </c>
      <c r="C378" t="s">
        <v>2930</v>
      </c>
    </row>
    <row r="379" spans="1:8">
      <c r="B379" t="s">
        <v>2511</v>
      </c>
      <c r="C379" t="s">
        <v>2931</v>
      </c>
    </row>
    <row r="380" spans="1:8">
      <c r="B380" t="s">
        <v>2512</v>
      </c>
      <c r="C380" t="s">
        <v>2932</v>
      </c>
    </row>
    <row r="381" spans="1:8">
      <c r="B381" t="s">
        <v>2071</v>
      </c>
      <c r="C381" t="s">
        <v>2513</v>
      </c>
    </row>
    <row r="382" spans="1:8">
      <c r="B382" t="s">
        <v>2514</v>
      </c>
      <c r="C382">
        <v>2</v>
      </c>
    </row>
    <row r="383" spans="1:8">
      <c r="B383" t="s">
        <v>2515</v>
      </c>
      <c r="C383" t="s">
        <v>2933</v>
      </c>
    </row>
    <row r="384" spans="1:8">
      <c r="B384" t="s">
        <v>2516</v>
      </c>
      <c r="C384" t="s">
        <v>2517</v>
      </c>
    </row>
    <row r="385" spans="2:3">
      <c r="B385" t="s">
        <v>2518</v>
      </c>
      <c r="C385">
        <v>724930</v>
      </c>
    </row>
    <row r="386" spans="2:3">
      <c r="B386" t="s">
        <v>2519</v>
      </c>
      <c r="C386" t="s">
        <v>2520</v>
      </c>
    </row>
    <row r="387" spans="2:3">
      <c r="B387" t="s">
        <v>2521</v>
      </c>
      <c r="C387" t="s">
        <v>2934</v>
      </c>
    </row>
    <row r="388" spans="2:3">
      <c r="B388" t="s">
        <v>2522</v>
      </c>
      <c r="C388" t="s">
        <v>2935</v>
      </c>
    </row>
    <row r="389" spans="2:3">
      <c r="B389" t="s">
        <v>2523</v>
      </c>
      <c r="C389" t="s">
        <v>2936</v>
      </c>
    </row>
    <row r="390" spans="2:3">
      <c r="B390" t="s">
        <v>2524</v>
      </c>
      <c r="C390" t="s">
        <v>2937</v>
      </c>
    </row>
    <row r="391" spans="2:3">
      <c r="B391" t="s">
        <v>2525</v>
      </c>
      <c r="C391" t="s">
        <v>2938</v>
      </c>
    </row>
    <row r="392" spans="2:3">
      <c r="B392" t="s">
        <v>2526</v>
      </c>
      <c r="C392" t="s">
        <v>2939</v>
      </c>
    </row>
    <row r="393" spans="2:3">
      <c r="B393" t="s">
        <v>2527</v>
      </c>
      <c r="C393">
        <v>40814</v>
      </c>
    </row>
    <row r="394" spans="2:3">
      <c r="B394" t="s">
        <v>2528</v>
      </c>
      <c r="C394" t="s">
        <v>2940</v>
      </c>
    </row>
    <row r="395" spans="2:3">
      <c r="B395" t="s">
        <v>2529</v>
      </c>
      <c r="C395">
        <v>40565</v>
      </c>
    </row>
    <row r="396" spans="2:3">
      <c r="B396" t="s">
        <v>2530</v>
      </c>
      <c r="C396" t="s">
        <v>2941</v>
      </c>
    </row>
    <row r="397" spans="2:3">
      <c r="B397" t="s">
        <v>2531</v>
      </c>
      <c r="C397">
        <v>40660</v>
      </c>
    </row>
    <row r="398" spans="2:3">
      <c r="B398" t="s">
        <v>2532</v>
      </c>
      <c r="C398" t="s">
        <v>2942</v>
      </c>
    </row>
    <row r="399" spans="2:3">
      <c r="B399" t="s">
        <v>2533</v>
      </c>
      <c r="C399">
        <v>40596</v>
      </c>
    </row>
    <row r="400" spans="2:3">
      <c r="B400" t="s">
        <v>2534</v>
      </c>
      <c r="C400">
        <v>45</v>
      </c>
    </row>
    <row r="401" spans="1:10">
      <c r="B401" t="s">
        <v>2535</v>
      </c>
      <c r="C401">
        <v>28</v>
      </c>
    </row>
    <row r="402" spans="1:10">
      <c r="B402" t="s">
        <v>2536</v>
      </c>
      <c r="C402" t="s">
        <v>2943</v>
      </c>
    </row>
    <row r="403" spans="1:10">
      <c r="B403" t="s">
        <v>2537</v>
      </c>
      <c r="C403" t="s">
        <v>2944</v>
      </c>
      <c r="D403" t="s">
        <v>2538</v>
      </c>
      <c r="E403" t="s">
        <v>2539</v>
      </c>
    </row>
    <row r="404" spans="1:10">
      <c r="B404" t="s">
        <v>2540</v>
      </c>
    </row>
    <row r="405" spans="1:10">
      <c r="B405" t="s">
        <v>2541</v>
      </c>
      <c r="C405" t="s">
        <v>616</v>
      </c>
    </row>
    <row r="406" spans="1:10">
      <c r="B406" t="s">
        <v>2542</v>
      </c>
      <c r="C406" t="s">
        <v>2543</v>
      </c>
    </row>
    <row r="409" spans="1:10">
      <c r="A409" t="s">
        <v>1925</v>
      </c>
    </row>
    <row r="410" spans="1:10">
      <c r="A410" t="s">
        <v>1926</v>
      </c>
      <c r="B410" t="s">
        <v>2147</v>
      </c>
    </row>
    <row r="411" spans="1:10">
      <c r="A411" t="s">
        <v>1928</v>
      </c>
      <c r="B411" t="s">
        <v>1929</v>
      </c>
    </row>
    <row r="412" spans="1:10">
      <c r="A412" t="s">
        <v>2148</v>
      </c>
    </row>
    <row r="414" spans="1:10">
      <c r="C414" t="s">
        <v>2149</v>
      </c>
      <c r="D414" t="s">
        <v>2150</v>
      </c>
      <c r="E414" t="s">
        <v>2151</v>
      </c>
      <c r="F414" t="s">
        <v>2152</v>
      </c>
      <c r="G414" t="s">
        <v>2153</v>
      </c>
      <c r="H414" t="s">
        <v>2154</v>
      </c>
      <c r="I414" t="s">
        <v>2155</v>
      </c>
      <c r="J414" t="s">
        <v>2156</v>
      </c>
    </row>
    <row r="415" spans="1:10">
      <c r="B415" t="s">
        <v>2157</v>
      </c>
      <c r="C415" t="s">
        <v>2158</v>
      </c>
      <c r="D415">
        <v>0.3</v>
      </c>
      <c r="E415">
        <v>0.47699999999999998</v>
      </c>
      <c r="F415">
        <v>0.51400000000000001</v>
      </c>
      <c r="G415">
        <v>144.85</v>
      </c>
      <c r="H415">
        <v>0</v>
      </c>
      <c r="I415">
        <v>90</v>
      </c>
      <c r="J415" t="s">
        <v>2160</v>
      </c>
    </row>
    <row r="416" spans="1:10">
      <c r="B416" t="s">
        <v>2159</v>
      </c>
      <c r="C416" t="s">
        <v>2158</v>
      </c>
      <c r="D416">
        <v>0.3</v>
      </c>
      <c r="E416">
        <v>0.47699999999999998</v>
      </c>
      <c r="F416">
        <v>0.51400000000000001</v>
      </c>
      <c r="G416">
        <v>96.57</v>
      </c>
      <c r="H416">
        <v>90</v>
      </c>
      <c r="I416">
        <v>90</v>
      </c>
      <c r="J416" t="s">
        <v>2162</v>
      </c>
    </row>
    <row r="417" spans="2:10">
      <c r="B417" t="s">
        <v>2161</v>
      </c>
      <c r="C417" t="s">
        <v>2158</v>
      </c>
      <c r="D417">
        <v>0.3</v>
      </c>
      <c r="E417">
        <v>0.47699999999999998</v>
      </c>
      <c r="F417">
        <v>0.51400000000000001</v>
      </c>
      <c r="G417">
        <v>144.85</v>
      </c>
      <c r="H417">
        <v>180</v>
      </c>
      <c r="I417">
        <v>90</v>
      </c>
      <c r="J417" t="s">
        <v>2164</v>
      </c>
    </row>
    <row r="418" spans="2:10">
      <c r="B418" t="s">
        <v>2163</v>
      </c>
      <c r="C418" t="s">
        <v>2158</v>
      </c>
      <c r="D418">
        <v>0.3</v>
      </c>
      <c r="E418">
        <v>0.47699999999999998</v>
      </c>
      <c r="F418">
        <v>0.51400000000000001</v>
      </c>
      <c r="G418">
        <v>96.57</v>
      </c>
      <c r="H418">
        <v>270</v>
      </c>
      <c r="I418">
        <v>90</v>
      </c>
      <c r="J418" t="s">
        <v>233</v>
      </c>
    </row>
    <row r="419" spans="2:10">
      <c r="B419" t="s">
        <v>2165</v>
      </c>
      <c r="C419" t="s">
        <v>2158</v>
      </c>
      <c r="D419">
        <v>0.3</v>
      </c>
      <c r="E419">
        <v>0.47699999999999998</v>
      </c>
      <c r="F419">
        <v>0.51400000000000001</v>
      </c>
      <c r="G419">
        <v>42.94</v>
      </c>
      <c r="H419">
        <v>0</v>
      </c>
      <c r="I419">
        <v>90</v>
      </c>
      <c r="J419" t="s">
        <v>2160</v>
      </c>
    </row>
    <row r="420" spans="2:10">
      <c r="B420" t="s">
        <v>2166</v>
      </c>
      <c r="C420" t="s">
        <v>2158</v>
      </c>
      <c r="D420">
        <v>0.3</v>
      </c>
      <c r="E420">
        <v>0.47699999999999998</v>
      </c>
      <c r="F420">
        <v>0.51400000000000001</v>
      </c>
      <c r="G420">
        <v>28.63</v>
      </c>
      <c r="H420">
        <v>90</v>
      </c>
      <c r="I420">
        <v>90</v>
      </c>
      <c r="J420" t="s">
        <v>2162</v>
      </c>
    </row>
    <row r="421" spans="2:10">
      <c r="B421" t="s">
        <v>2167</v>
      </c>
      <c r="C421" t="s">
        <v>2158</v>
      </c>
      <c r="D421">
        <v>0.3</v>
      </c>
      <c r="E421">
        <v>0.47699999999999998</v>
      </c>
      <c r="F421">
        <v>0.51400000000000001</v>
      </c>
      <c r="G421">
        <v>42.94</v>
      </c>
      <c r="H421">
        <v>180</v>
      </c>
      <c r="I421">
        <v>90</v>
      </c>
      <c r="J421" t="s">
        <v>2164</v>
      </c>
    </row>
    <row r="422" spans="2:10">
      <c r="B422" t="s">
        <v>2168</v>
      </c>
      <c r="C422" t="s">
        <v>2158</v>
      </c>
      <c r="D422">
        <v>0.3</v>
      </c>
      <c r="E422">
        <v>0.47699999999999998</v>
      </c>
      <c r="F422">
        <v>0.51400000000000001</v>
      </c>
      <c r="G422">
        <v>28.63</v>
      </c>
      <c r="H422">
        <v>270</v>
      </c>
      <c r="I422">
        <v>90</v>
      </c>
      <c r="J422" t="s">
        <v>233</v>
      </c>
    </row>
    <row r="423" spans="2:10">
      <c r="B423" t="s">
        <v>2169</v>
      </c>
      <c r="C423" t="s">
        <v>2158</v>
      </c>
      <c r="D423">
        <v>0.3</v>
      </c>
      <c r="E423">
        <v>0.47699999999999998</v>
      </c>
      <c r="F423">
        <v>0.51400000000000001</v>
      </c>
      <c r="G423">
        <v>144.85</v>
      </c>
      <c r="H423">
        <v>0</v>
      </c>
      <c r="I423">
        <v>90</v>
      </c>
      <c r="J423" t="s">
        <v>2160</v>
      </c>
    </row>
    <row r="424" spans="2:10">
      <c r="B424" t="s">
        <v>2170</v>
      </c>
      <c r="C424" t="s">
        <v>2158</v>
      </c>
      <c r="D424">
        <v>0.3</v>
      </c>
      <c r="E424">
        <v>0.47699999999999998</v>
      </c>
      <c r="F424">
        <v>0.51400000000000001</v>
      </c>
      <c r="G424">
        <v>96.57</v>
      </c>
      <c r="H424">
        <v>90</v>
      </c>
      <c r="I424">
        <v>90</v>
      </c>
      <c r="J424" t="s">
        <v>2162</v>
      </c>
    </row>
    <row r="425" spans="2:10">
      <c r="B425" t="s">
        <v>2171</v>
      </c>
      <c r="C425" t="s">
        <v>2158</v>
      </c>
      <c r="D425">
        <v>0.3</v>
      </c>
      <c r="E425">
        <v>0.47699999999999998</v>
      </c>
      <c r="F425">
        <v>0.51400000000000001</v>
      </c>
      <c r="G425">
        <v>144.85</v>
      </c>
      <c r="H425">
        <v>180</v>
      </c>
      <c r="I425">
        <v>90</v>
      </c>
      <c r="J425" t="s">
        <v>2164</v>
      </c>
    </row>
    <row r="426" spans="2:10">
      <c r="B426" t="s">
        <v>2172</v>
      </c>
      <c r="C426" t="s">
        <v>2158</v>
      </c>
      <c r="D426">
        <v>0.3</v>
      </c>
      <c r="E426">
        <v>0.47699999999999998</v>
      </c>
      <c r="F426">
        <v>0.51400000000000001</v>
      </c>
      <c r="G426">
        <v>96.57</v>
      </c>
      <c r="H426">
        <v>270</v>
      </c>
      <c r="I426">
        <v>90</v>
      </c>
      <c r="J426" t="s">
        <v>233</v>
      </c>
    </row>
    <row r="427" spans="2:10">
      <c r="B427" t="s">
        <v>2173</v>
      </c>
      <c r="C427" t="s">
        <v>2158</v>
      </c>
      <c r="D427">
        <v>0.3</v>
      </c>
      <c r="E427">
        <v>0.47699999999999998</v>
      </c>
      <c r="F427">
        <v>0.51400000000000001</v>
      </c>
      <c r="G427">
        <v>42.94</v>
      </c>
      <c r="H427">
        <v>0</v>
      </c>
      <c r="I427">
        <v>90</v>
      </c>
      <c r="J427" t="s">
        <v>2160</v>
      </c>
    </row>
    <row r="428" spans="2:10">
      <c r="B428" t="s">
        <v>2174</v>
      </c>
      <c r="C428" t="s">
        <v>2158</v>
      </c>
      <c r="D428">
        <v>0.3</v>
      </c>
      <c r="E428">
        <v>0.47699999999999998</v>
      </c>
      <c r="F428">
        <v>0.51400000000000001</v>
      </c>
      <c r="G428">
        <v>28.63</v>
      </c>
      <c r="H428">
        <v>90</v>
      </c>
      <c r="I428">
        <v>90</v>
      </c>
      <c r="J428" t="s">
        <v>2162</v>
      </c>
    </row>
    <row r="429" spans="2:10">
      <c r="B429" t="s">
        <v>2175</v>
      </c>
      <c r="C429" t="s">
        <v>2158</v>
      </c>
      <c r="D429">
        <v>0.3</v>
      </c>
      <c r="E429">
        <v>0.47699999999999998</v>
      </c>
      <c r="F429">
        <v>0.51400000000000001</v>
      </c>
      <c r="G429">
        <v>42.94</v>
      </c>
      <c r="H429">
        <v>180</v>
      </c>
      <c r="I429">
        <v>90</v>
      </c>
      <c r="J429" t="s">
        <v>2164</v>
      </c>
    </row>
    <row r="430" spans="2:10">
      <c r="B430" t="s">
        <v>2176</v>
      </c>
      <c r="C430" t="s">
        <v>2158</v>
      </c>
      <c r="D430">
        <v>0.3</v>
      </c>
      <c r="E430">
        <v>0.47699999999999998</v>
      </c>
      <c r="F430">
        <v>0.51400000000000001</v>
      </c>
      <c r="G430">
        <v>28.63</v>
      </c>
      <c r="H430">
        <v>270</v>
      </c>
      <c r="I430">
        <v>90</v>
      </c>
      <c r="J430" t="s">
        <v>233</v>
      </c>
    </row>
    <row r="431" spans="2:10">
      <c r="B431" t="s">
        <v>2177</v>
      </c>
      <c r="C431" t="s">
        <v>2158</v>
      </c>
      <c r="D431">
        <v>0.3</v>
      </c>
      <c r="E431">
        <v>0.47699999999999998</v>
      </c>
      <c r="F431">
        <v>0.51400000000000001</v>
      </c>
      <c r="G431">
        <v>144.80000000000001</v>
      </c>
      <c r="H431">
        <v>0</v>
      </c>
      <c r="I431">
        <v>90</v>
      </c>
      <c r="J431" t="s">
        <v>2160</v>
      </c>
    </row>
    <row r="432" spans="2:10">
      <c r="B432" t="s">
        <v>2178</v>
      </c>
      <c r="C432" t="s">
        <v>2158</v>
      </c>
      <c r="D432">
        <v>0.3</v>
      </c>
      <c r="E432">
        <v>0.47699999999999998</v>
      </c>
      <c r="F432">
        <v>0.51400000000000001</v>
      </c>
      <c r="G432">
        <v>96.53</v>
      </c>
      <c r="H432">
        <v>90</v>
      </c>
      <c r="I432">
        <v>90</v>
      </c>
      <c r="J432" t="s">
        <v>2162</v>
      </c>
    </row>
    <row r="433" spans="2:10">
      <c r="B433" t="s">
        <v>2179</v>
      </c>
      <c r="C433" t="s">
        <v>2158</v>
      </c>
      <c r="D433">
        <v>0.3</v>
      </c>
      <c r="E433">
        <v>0.47699999999999998</v>
      </c>
      <c r="F433">
        <v>0.51400000000000001</v>
      </c>
      <c r="G433">
        <v>144.80000000000001</v>
      </c>
      <c r="H433">
        <v>180</v>
      </c>
      <c r="I433">
        <v>90</v>
      </c>
      <c r="J433" t="s">
        <v>2164</v>
      </c>
    </row>
    <row r="434" spans="2:10">
      <c r="B434" t="s">
        <v>2180</v>
      </c>
      <c r="C434" t="s">
        <v>2158</v>
      </c>
      <c r="D434">
        <v>0.3</v>
      </c>
      <c r="E434">
        <v>0.47699999999999998</v>
      </c>
      <c r="F434">
        <v>0.51400000000000001</v>
      </c>
      <c r="G434">
        <v>96.53</v>
      </c>
      <c r="H434">
        <v>270</v>
      </c>
      <c r="I434">
        <v>90</v>
      </c>
      <c r="J434" t="s">
        <v>233</v>
      </c>
    </row>
    <row r="435" spans="2:10">
      <c r="B435" t="s">
        <v>2181</v>
      </c>
      <c r="C435" t="s">
        <v>2158</v>
      </c>
      <c r="D435">
        <v>0.3</v>
      </c>
      <c r="E435">
        <v>0.47699999999999998</v>
      </c>
      <c r="F435">
        <v>0.51400000000000001</v>
      </c>
      <c r="G435">
        <v>42.99</v>
      </c>
      <c r="H435">
        <v>0</v>
      </c>
      <c r="I435">
        <v>90</v>
      </c>
      <c r="J435" t="s">
        <v>2160</v>
      </c>
    </row>
    <row r="436" spans="2:10">
      <c r="B436" t="s">
        <v>2182</v>
      </c>
      <c r="C436" t="s">
        <v>2183</v>
      </c>
      <c r="D436">
        <v>0.3</v>
      </c>
      <c r="E436">
        <v>0.26900000000000002</v>
      </c>
      <c r="F436">
        <v>0.28299999999999997</v>
      </c>
      <c r="G436">
        <v>220.56</v>
      </c>
      <c r="H436">
        <v>180</v>
      </c>
      <c r="I436">
        <v>0</v>
      </c>
    </row>
    <row r="437" spans="2:10">
      <c r="B437" t="s">
        <v>2184</v>
      </c>
      <c r="C437" t="s">
        <v>2158</v>
      </c>
      <c r="D437">
        <v>0.3</v>
      </c>
      <c r="E437">
        <v>0.47699999999999998</v>
      </c>
      <c r="F437">
        <v>0.51400000000000001</v>
      </c>
      <c r="G437">
        <v>28.66</v>
      </c>
      <c r="H437">
        <v>90</v>
      </c>
      <c r="I437">
        <v>90</v>
      </c>
      <c r="J437" t="s">
        <v>2162</v>
      </c>
    </row>
    <row r="438" spans="2:10">
      <c r="B438" t="s">
        <v>2185</v>
      </c>
      <c r="C438" t="s">
        <v>2183</v>
      </c>
      <c r="D438">
        <v>0.3</v>
      </c>
      <c r="E438">
        <v>0.26900000000000002</v>
      </c>
      <c r="F438">
        <v>0.28299999999999997</v>
      </c>
      <c r="G438">
        <v>140.07</v>
      </c>
      <c r="H438">
        <v>90</v>
      </c>
      <c r="I438">
        <v>0</v>
      </c>
    </row>
    <row r="439" spans="2:10">
      <c r="B439" t="s">
        <v>2186</v>
      </c>
      <c r="C439" t="s">
        <v>2158</v>
      </c>
      <c r="D439">
        <v>0.3</v>
      </c>
      <c r="E439">
        <v>0.47699999999999998</v>
      </c>
      <c r="F439">
        <v>0.51400000000000001</v>
      </c>
      <c r="G439">
        <v>42.99</v>
      </c>
      <c r="H439">
        <v>180</v>
      </c>
      <c r="I439">
        <v>90</v>
      </c>
      <c r="J439" t="s">
        <v>2164</v>
      </c>
    </row>
    <row r="440" spans="2:10">
      <c r="B440" t="s">
        <v>2187</v>
      </c>
      <c r="C440" t="s">
        <v>2183</v>
      </c>
      <c r="D440">
        <v>0.3</v>
      </c>
      <c r="E440">
        <v>0.26900000000000002</v>
      </c>
      <c r="F440">
        <v>0.28299999999999997</v>
      </c>
      <c r="G440">
        <v>220.56</v>
      </c>
      <c r="H440">
        <v>180</v>
      </c>
      <c r="I440">
        <v>0</v>
      </c>
    </row>
    <row r="441" spans="2:10">
      <c r="B441" t="s">
        <v>2188</v>
      </c>
      <c r="C441" t="s">
        <v>2158</v>
      </c>
      <c r="D441">
        <v>0.3</v>
      </c>
      <c r="E441">
        <v>0.47699999999999998</v>
      </c>
      <c r="F441">
        <v>0.51400000000000001</v>
      </c>
      <c r="G441">
        <v>28.66</v>
      </c>
      <c r="H441">
        <v>270</v>
      </c>
      <c r="I441">
        <v>90</v>
      </c>
      <c r="J441" t="s">
        <v>233</v>
      </c>
    </row>
    <row r="442" spans="2:10">
      <c r="B442" t="s">
        <v>2189</v>
      </c>
      <c r="C442" t="s">
        <v>2183</v>
      </c>
      <c r="D442">
        <v>0.3</v>
      </c>
      <c r="E442">
        <v>0.26900000000000002</v>
      </c>
      <c r="F442">
        <v>0.28299999999999997</v>
      </c>
      <c r="G442">
        <v>140.07</v>
      </c>
      <c r="H442">
        <v>135</v>
      </c>
      <c r="I442">
        <v>0</v>
      </c>
    </row>
    <row r="443" spans="2:10">
      <c r="B443" t="s">
        <v>2190</v>
      </c>
      <c r="C443" t="s">
        <v>2183</v>
      </c>
      <c r="D443">
        <v>0.3</v>
      </c>
      <c r="E443">
        <v>0.26900000000000002</v>
      </c>
      <c r="F443">
        <v>0.28299999999999997</v>
      </c>
      <c r="G443">
        <v>1137.48</v>
      </c>
      <c r="H443">
        <v>180</v>
      </c>
      <c r="I443">
        <v>0</v>
      </c>
    </row>
    <row r="444" spans="2:10">
      <c r="B444" t="s">
        <v>2876</v>
      </c>
      <c r="C444" t="s">
        <v>2158</v>
      </c>
      <c r="D444">
        <v>0.3</v>
      </c>
      <c r="E444">
        <v>0.47699999999999998</v>
      </c>
      <c r="F444">
        <v>0.51400000000000001</v>
      </c>
      <c r="G444">
        <v>21.43</v>
      </c>
      <c r="H444">
        <v>0</v>
      </c>
      <c r="I444">
        <v>90</v>
      </c>
      <c r="J444" t="s">
        <v>2160</v>
      </c>
    </row>
    <row r="445" spans="2:10">
      <c r="B445" t="s">
        <v>2877</v>
      </c>
      <c r="C445" t="s">
        <v>2158</v>
      </c>
      <c r="D445">
        <v>0.3</v>
      </c>
      <c r="E445">
        <v>0.47699999999999998</v>
      </c>
      <c r="F445">
        <v>0.51400000000000001</v>
      </c>
      <c r="G445">
        <v>14.29</v>
      </c>
      <c r="H445">
        <v>90</v>
      </c>
      <c r="I445">
        <v>90</v>
      </c>
      <c r="J445" t="s">
        <v>2162</v>
      </c>
    </row>
    <row r="446" spans="2:10">
      <c r="B446" t="s">
        <v>2878</v>
      </c>
      <c r="C446" t="s">
        <v>2158</v>
      </c>
      <c r="D446">
        <v>0.3</v>
      </c>
      <c r="E446">
        <v>0.47699999999999998</v>
      </c>
      <c r="F446">
        <v>0.51400000000000001</v>
      </c>
      <c r="G446">
        <v>21.43</v>
      </c>
      <c r="H446">
        <v>180</v>
      </c>
      <c r="I446">
        <v>90</v>
      </c>
      <c r="J446" t="s">
        <v>2164</v>
      </c>
    </row>
    <row r="447" spans="2:10">
      <c r="B447" t="s">
        <v>2879</v>
      </c>
      <c r="C447" t="s">
        <v>2158</v>
      </c>
      <c r="D447">
        <v>0.3</v>
      </c>
      <c r="E447">
        <v>0.47699999999999998</v>
      </c>
      <c r="F447">
        <v>0.51400000000000001</v>
      </c>
      <c r="G447">
        <v>14.29</v>
      </c>
      <c r="H447">
        <v>270</v>
      </c>
      <c r="I447">
        <v>90</v>
      </c>
      <c r="J447" t="s">
        <v>233</v>
      </c>
    </row>
    <row r="448" spans="2:10">
      <c r="B448" t="s">
        <v>2880</v>
      </c>
      <c r="C448" t="s">
        <v>2191</v>
      </c>
      <c r="D448">
        <v>0.25</v>
      </c>
      <c r="E448">
        <v>1.4119999999999999</v>
      </c>
      <c r="F448">
        <v>2.1509999999999998</v>
      </c>
      <c r="G448">
        <v>1137.48</v>
      </c>
      <c r="H448">
        <v>0</v>
      </c>
      <c r="I448">
        <v>180</v>
      </c>
    </row>
    <row r="449" spans="1:12">
      <c r="B449" t="s">
        <v>2881</v>
      </c>
      <c r="C449" t="s">
        <v>2158</v>
      </c>
      <c r="D449">
        <v>0.3</v>
      </c>
      <c r="E449">
        <v>0.47699999999999998</v>
      </c>
      <c r="F449">
        <v>0.51400000000000001</v>
      </c>
      <c r="G449">
        <v>21.43</v>
      </c>
      <c r="H449">
        <v>0</v>
      </c>
      <c r="I449">
        <v>90</v>
      </c>
      <c r="J449" t="s">
        <v>2160</v>
      </c>
    </row>
    <row r="450" spans="1:12">
      <c r="B450" t="s">
        <v>2882</v>
      </c>
      <c r="C450" t="s">
        <v>2158</v>
      </c>
      <c r="D450">
        <v>0.3</v>
      </c>
      <c r="E450">
        <v>0.47699999999999998</v>
      </c>
      <c r="F450">
        <v>0.51400000000000001</v>
      </c>
      <c r="G450">
        <v>14.29</v>
      </c>
      <c r="H450">
        <v>90</v>
      </c>
      <c r="I450">
        <v>90</v>
      </c>
      <c r="J450" t="s">
        <v>2162</v>
      </c>
    </row>
    <row r="451" spans="1:12">
      <c r="B451" t="s">
        <v>2883</v>
      </c>
      <c r="C451" t="s">
        <v>2158</v>
      </c>
      <c r="D451">
        <v>0.3</v>
      </c>
      <c r="E451">
        <v>0.47699999999999998</v>
      </c>
      <c r="F451">
        <v>0.51400000000000001</v>
      </c>
      <c r="G451">
        <v>21.43</v>
      </c>
      <c r="H451">
        <v>180</v>
      </c>
      <c r="I451">
        <v>90</v>
      </c>
      <c r="J451" t="s">
        <v>2164</v>
      </c>
    </row>
    <row r="452" spans="1:12">
      <c r="B452" t="s">
        <v>2884</v>
      </c>
      <c r="C452" t="s">
        <v>2158</v>
      </c>
      <c r="D452">
        <v>0.3</v>
      </c>
      <c r="E452">
        <v>0.47699999999999998</v>
      </c>
      <c r="F452">
        <v>0.51400000000000001</v>
      </c>
      <c r="G452">
        <v>14.29</v>
      </c>
      <c r="H452">
        <v>270</v>
      </c>
      <c r="I452">
        <v>90</v>
      </c>
      <c r="J452" t="s">
        <v>233</v>
      </c>
    </row>
    <row r="453" spans="1:12">
      <c r="B453" t="s">
        <v>2885</v>
      </c>
      <c r="C453" t="s">
        <v>2158</v>
      </c>
      <c r="D453">
        <v>0.3</v>
      </c>
      <c r="E453">
        <v>0.47699999999999998</v>
      </c>
      <c r="F453">
        <v>0.51400000000000001</v>
      </c>
      <c r="G453">
        <v>21.43</v>
      </c>
      <c r="H453">
        <v>0</v>
      </c>
      <c r="I453">
        <v>90</v>
      </c>
      <c r="J453" t="s">
        <v>2160</v>
      </c>
    </row>
    <row r="454" spans="1:12">
      <c r="B454" t="s">
        <v>2886</v>
      </c>
      <c r="C454" t="s">
        <v>2158</v>
      </c>
      <c r="D454">
        <v>0.3</v>
      </c>
      <c r="E454">
        <v>0.47699999999999998</v>
      </c>
      <c r="F454">
        <v>0.51400000000000001</v>
      </c>
      <c r="G454">
        <v>14.29</v>
      </c>
      <c r="H454">
        <v>90</v>
      </c>
      <c r="I454">
        <v>90</v>
      </c>
      <c r="J454" t="s">
        <v>2162</v>
      </c>
    </row>
    <row r="455" spans="1:12">
      <c r="B455" t="s">
        <v>2887</v>
      </c>
      <c r="C455" t="s">
        <v>2158</v>
      </c>
      <c r="D455">
        <v>0.3</v>
      </c>
      <c r="E455">
        <v>0.47699999999999998</v>
      </c>
      <c r="F455">
        <v>0.51400000000000001</v>
      </c>
      <c r="G455">
        <v>21.43</v>
      </c>
      <c r="H455">
        <v>180</v>
      </c>
      <c r="I455">
        <v>90</v>
      </c>
      <c r="J455" t="s">
        <v>2164</v>
      </c>
    </row>
    <row r="456" spans="1:12">
      <c r="B456" t="s">
        <v>2888</v>
      </c>
      <c r="C456" t="s">
        <v>2158</v>
      </c>
      <c r="D456">
        <v>0.3</v>
      </c>
      <c r="E456">
        <v>0.47699999999999998</v>
      </c>
      <c r="F456">
        <v>0.51400000000000001</v>
      </c>
      <c r="G456">
        <v>14.29</v>
      </c>
      <c r="H456">
        <v>270</v>
      </c>
      <c r="I456">
        <v>90</v>
      </c>
      <c r="J456" t="s">
        <v>233</v>
      </c>
    </row>
    <row r="459" spans="1:12">
      <c r="A459" t="s">
        <v>2192</v>
      </c>
    </row>
    <row r="461" spans="1:12">
      <c r="C461" t="s">
        <v>2149</v>
      </c>
      <c r="D461" t="s">
        <v>2193</v>
      </c>
      <c r="E461" t="s">
        <v>2194</v>
      </c>
      <c r="F461" t="s">
        <v>2195</v>
      </c>
      <c r="G461" t="s">
        <v>2196</v>
      </c>
      <c r="H461" t="s">
        <v>2197</v>
      </c>
      <c r="I461" t="s">
        <v>2198</v>
      </c>
      <c r="J461" t="s">
        <v>2199</v>
      </c>
      <c r="K461" t="s">
        <v>2154</v>
      </c>
      <c r="L461" t="s">
        <v>2156</v>
      </c>
    </row>
    <row r="462" spans="1:12">
      <c r="B462" t="s">
        <v>2200</v>
      </c>
      <c r="C462" t="s">
        <v>2202</v>
      </c>
      <c r="D462">
        <v>59.32</v>
      </c>
      <c r="E462">
        <v>59.32</v>
      </c>
      <c r="F462">
        <v>2.8479999999999999</v>
      </c>
      <c r="G462">
        <v>0.28699999999999998</v>
      </c>
      <c r="H462">
        <v>0.2</v>
      </c>
      <c r="I462" t="s">
        <v>491</v>
      </c>
      <c r="J462" t="s">
        <v>2157</v>
      </c>
      <c r="K462">
        <v>0</v>
      </c>
      <c r="L462" t="s">
        <v>2160</v>
      </c>
    </row>
    <row r="463" spans="1:12">
      <c r="B463" t="s">
        <v>2201</v>
      </c>
      <c r="C463" t="s">
        <v>2202</v>
      </c>
      <c r="D463">
        <v>39.549999999999997</v>
      </c>
      <c r="E463">
        <v>39.549999999999997</v>
      </c>
      <c r="F463">
        <v>2.8479999999999999</v>
      </c>
      <c r="G463">
        <v>0.28699999999999998</v>
      </c>
      <c r="H463">
        <v>0.2</v>
      </c>
      <c r="I463" t="s">
        <v>491</v>
      </c>
      <c r="J463" t="s">
        <v>2159</v>
      </c>
      <c r="K463">
        <v>90</v>
      </c>
      <c r="L463" t="s">
        <v>2162</v>
      </c>
    </row>
    <row r="464" spans="1:12">
      <c r="B464" t="s">
        <v>2203</v>
      </c>
      <c r="C464" t="s">
        <v>2202</v>
      </c>
      <c r="D464">
        <v>59.32</v>
      </c>
      <c r="E464">
        <v>59.32</v>
      </c>
      <c r="F464">
        <v>2.8479999999999999</v>
      </c>
      <c r="G464">
        <v>0.28699999999999998</v>
      </c>
      <c r="H464">
        <v>0.2</v>
      </c>
      <c r="I464" t="s">
        <v>491</v>
      </c>
      <c r="J464" t="s">
        <v>2161</v>
      </c>
      <c r="K464">
        <v>180</v>
      </c>
      <c r="L464" t="s">
        <v>2164</v>
      </c>
    </row>
    <row r="465" spans="1:12">
      <c r="B465" t="s">
        <v>2204</v>
      </c>
      <c r="C465" t="s">
        <v>2202</v>
      </c>
      <c r="D465">
        <v>39.549999999999997</v>
      </c>
      <c r="E465">
        <v>39.549999999999997</v>
      </c>
      <c r="F465">
        <v>2.8479999999999999</v>
      </c>
      <c r="G465">
        <v>0.28699999999999998</v>
      </c>
      <c r="H465">
        <v>0.2</v>
      </c>
      <c r="I465" t="s">
        <v>491</v>
      </c>
      <c r="J465" t="s">
        <v>2163</v>
      </c>
      <c r="K465">
        <v>270</v>
      </c>
      <c r="L465" t="s">
        <v>233</v>
      </c>
    </row>
    <row r="466" spans="1:12">
      <c r="B466" t="s">
        <v>2205</v>
      </c>
      <c r="C466" t="s">
        <v>2202</v>
      </c>
      <c r="D466">
        <v>64.599999999999994</v>
      </c>
      <c r="E466">
        <v>64.599999999999994</v>
      </c>
      <c r="F466">
        <v>2.8479999999999999</v>
      </c>
      <c r="G466">
        <v>0.28699999999999998</v>
      </c>
      <c r="H466">
        <v>0.2</v>
      </c>
      <c r="I466" t="s">
        <v>491</v>
      </c>
      <c r="J466" t="s">
        <v>2169</v>
      </c>
      <c r="K466">
        <v>0</v>
      </c>
      <c r="L466" t="s">
        <v>2160</v>
      </c>
    </row>
    <row r="467" spans="1:12">
      <c r="B467" t="s">
        <v>2206</v>
      </c>
      <c r="C467" t="s">
        <v>2202</v>
      </c>
      <c r="D467">
        <v>43.07</v>
      </c>
      <c r="E467">
        <v>43.07</v>
      </c>
      <c r="F467">
        <v>2.8479999999999999</v>
      </c>
      <c r="G467">
        <v>0.28699999999999998</v>
      </c>
      <c r="H467">
        <v>0.2</v>
      </c>
      <c r="I467" t="s">
        <v>491</v>
      </c>
      <c r="J467" t="s">
        <v>2170</v>
      </c>
      <c r="K467">
        <v>90</v>
      </c>
      <c r="L467" t="s">
        <v>2162</v>
      </c>
    </row>
    <row r="468" spans="1:12">
      <c r="B468" t="s">
        <v>2207</v>
      </c>
      <c r="C468" t="s">
        <v>2202</v>
      </c>
      <c r="D468">
        <v>64.599999999999994</v>
      </c>
      <c r="E468">
        <v>64.599999999999994</v>
      </c>
      <c r="F468">
        <v>2.8479999999999999</v>
      </c>
      <c r="G468">
        <v>0.28699999999999998</v>
      </c>
      <c r="H468">
        <v>0.2</v>
      </c>
      <c r="I468" t="s">
        <v>491</v>
      </c>
      <c r="J468" t="s">
        <v>2171</v>
      </c>
      <c r="K468">
        <v>180</v>
      </c>
      <c r="L468" t="s">
        <v>2164</v>
      </c>
    </row>
    <row r="469" spans="1:12">
      <c r="B469" t="s">
        <v>2208</v>
      </c>
      <c r="C469" t="s">
        <v>2202</v>
      </c>
      <c r="D469">
        <v>43.07</v>
      </c>
      <c r="E469">
        <v>43.07</v>
      </c>
      <c r="F469">
        <v>2.8479999999999999</v>
      </c>
      <c r="G469">
        <v>0.28699999999999998</v>
      </c>
      <c r="H469">
        <v>0.2</v>
      </c>
      <c r="I469" t="s">
        <v>491</v>
      </c>
      <c r="J469" t="s">
        <v>2172</v>
      </c>
      <c r="K469">
        <v>270</v>
      </c>
      <c r="L469" t="s">
        <v>233</v>
      </c>
    </row>
    <row r="470" spans="1:12">
      <c r="B470" t="s">
        <v>2209</v>
      </c>
      <c r="C470" t="s">
        <v>2202</v>
      </c>
      <c r="D470">
        <v>64.599999999999994</v>
      </c>
      <c r="E470">
        <v>64.599999999999994</v>
      </c>
      <c r="F470">
        <v>2.8479999999999999</v>
      </c>
      <c r="G470">
        <v>0.28699999999999998</v>
      </c>
      <c r="H470">
        <v>0.2</v>
      </c>
      <c r="I470" t="s">
        <v>491</v>
      </c>
      <c r="J470" t="s">
        <v>2177</v>
      </c>
      <c r="K470">
        <v>0</v>
      </c>
      <c r="L470" t="s">
        <v>2160</v>
      </c>
    </row>
    <row r="471" spans="1:12">
      <c r="B471" t="s">
        <v>2210</v>
      </c>
      <c r="C471" t="s">
        <v>2202</v>
      </c>
      <c r="D471">
        <v>43.07</v>
      </c>
      <c r="E471">
        <v>43.07</v>
      </c>
      <c r="F471">
        <v>2.8479999999999999</v>
      </c>
      <c r="G471">
        <v>0.28699999999999998</v>
      </c>
      <c r="H471">
        <v>0.2</v>
      </c>
      <c r="I471" t="s">
        <v>491</v>
      </c>
      <c r="J471" t="s">
        <v>2178</v>
      </c>
      <c r="K471">
        <v>90</v>
      </c>
      <c r="L471" t="s">
        <v>2162</v>
      </c>
    </row>
    <row r="472" spans="1:12">
      <c r="B472" t="s">
        <v>2211</v>
      </c>
      <c r="C472" t="s">
        <v>2202</v>
      </c>
      <c r="D472">
        <v>64.599999999999994</v>
      </c>
      <c r="E472">
        <v>64.599999999999994</v>
      </c>
      <c r="F472">
        <v>2.8479999999999999</v>
      </c>
      <c r="G472">
        <v>0.28699999999999998</v>
      </c>
      <c r="H472">
        <v>0.2</v>
      </c>
      <c r="I472" t="s">
        <v>491</v>
      </c>
      <c r="J472" t="s">
        <v>2179</v>
      </c>
      <c r="K472">
        <v>180</v>
      </c>
      <c r="L472" t="s">
        <v>2164</v>
      </c>
    </row>
    <row r="473" spans="1:12">
      <c r="B473" t="s">
        <v>2212</v>
      </c>
      <c r="C473" t="s">
        <v>2202</v>
      </c>
      <c r="D473">
        <v>43.07</v>
      </c>
      <c r="E473">
        <v>43.07</v>
      </c>
      <c r="F473">
        <v>2.8479999999999999</v>
      </c>
      <c r="G473">
        <v>0.28699999999999998</v>
      </c>
      <c r="H473">
        <v>0.2</v>
      </c>
      <c r="I473" t="s">
        <v>491</v>
      </c>
      <c r="J473" t="s">
        <v>2180</v>
      </c>
      <c r="K473">
        <v>270</v>
      </c>
      <c r="L473" t="s">
        <v>233</v>
      </c>
    </row>
    <row r="474" spans="1:12">
      <c r="B474" t="s">
        <v>2213</v>
      </c>
      <c r="E474">
        <v>628.42999999999995</v>
      </c>
      <c r="F474">
        <v>2.85</v>
      </c>
      <c r="G474">
        <v>0.28699999999999998</v>
      </c>
      <c r="H474">
        <v>0.2</v>
      </c>
    </row>
    <row r="475" spans="1:12">
      <c r="B475" t="s">
        <v>2214</v>
      </c>
      <c r="E475">
        <v>188.52</v>
      </c>
      <c r="F475">
        <v>2.85</v>
      </c>
      <c r="G475">
        <v>0.28699999999999998</v>
      </c>
      <c r="H475">
        <v>0.2</v>
      </c>
    </row>
    <row r="476" spans="1:12">
      <c r="B476" t="s">
        <v>2215</v>
      </c>
      <c r="E476">
        <v>439.91</v>
      </c>
      <c r="F476">
        <v>2.85</v>
      </c>
      <c r="G476">
        <v>0.28699999999999998</v>
      </c>
      <c r="H476">
        <v>0.2</v>
      </c>
    </row>
    <row r="479" spans="1:12">
      <c r="A479" t="s">
        <v>1925</v>
      </c>
    </row>
    <row r="480" spans="1:12">
      <c r="A480" t="s">
        <v>1926</v>
      </c>
      <c r="B480" t="s">
        <v>2216</v>
      </c>
    </row>
    <row r="481" spans="1:11">
      <c r="A481" t="s">
        <v>1928</v>
      </c>
      <c r="B481" t="s">
        <v>1929</v>
      </c>
    </row>
    <row r="482" spans="1:11">
      <c r="A482" t="s">
        <v>2217</v>
      </c>
    </row>
    <row r="484" spans="1:11">
      <c r="C484" t="s">
        <v>2218</v>
      </c>
      <c r="D484" t="s">
        <v>2219</v>
      </c>
      <c r="E484" t="s">
        <v>2220</v>
      </c>
      <c r="F484" t="s">
        <v>2221</v>
      </c>
      <c r="G484" t="s">
        <v>2222</v>
      </c>
      <c r="H484" t="s">
        <v>2223</v>
      </c>
      <c r="I484" t="s">
        <v>2224</v>
      </c>
      <c r="J484" t="s">
        <v>2225</v>
      </c>
      <c r="K484" t="s">
        <v>2226</v>
      </c>
    </row>
    <row r="485" spans="1:11">
      <c r="B485" t="s">
        <v>2</v>
      </c>
    </row>
    <row r="488" spans="1:11">
      <c r="A488" t="s">
        <v>2227</v>
      </c>
    </row>
    <row r="490" spans="1:11">
      <c r="C490" t="s">
        <v>87</v>
      </c>
      <c r="D490" t="s">
        <v>2228</v>
      </c>
      <c r="E490" t="s">
        <v>2229</v>
      </c>
      <c r="F490" t="s">
        <v>2230</v>
      </c>
      <c r="G490" t="s">
        <v>2231</v>
      </c>
    </row>
    <row r="491" spans="1:11">
      <c r="B491" t="s">
        <v>2200</v>
      </c>
      <c r="C491" t="s">
        <v>2921</v>
      </c>
      <c r="D491" t="s">
        <v>2232</v>
      </c>
      <c r="F491" t="s">
        <v>2922</v>
      </c>
      <c r="G491" t="s">
        <v>492</v>
      </c>
    </row>
    <row r="492" spans="1:11">
      <c r="B492" t="s">
        <v>2201</v>
      </c>
      <c r="C492" t="s">
        <v>2921</v>
      </c>
      <c r="D492" t="s">
        <v>2232</v>
      </c>
      <c r="F492" t="s">
        <v>2922</v>
      </c>
      <c r="G492" t="s">
        <v>492</v>
      </c>
    </row>
    <row r="493" spans="1:11">
      <c r="B493" t="s">
        <v>2203</v>
      </c>
      <c r="C493" t="s">
        <v>2921</v>
      </c>
      <c r="D493" t="s">
        <v>2232</v>
      </c>
      <c r="F493" t="s">
        <v>2922</v>
      </c>
      <c r="G493" t="s">
        <v>492</v>
      </c>
    </row>
    <row r="494" spans="1:11">
      <c r="B494" t="s">
        <v>2204</v>
      </c>
      <c r="C494" t="s">
        <v>2921</v>
      </c>
      <c r="D494" t="s">
        <v>2232</v>
      </c>
      <c r="F494" t="s">
        <v>2922</v>
      </c>
      <c r="G494" t="s">
        <v>492</v>
      </c>
    </row>
    <row r="495" spans="1:11">
      <c r="B495" t="s">
        <v>2205</v>
      </c>
      <c r="C495" t="s">
        <v>2921</v>
      </c>
      <c r="D495" t="s">
        <v>2232</v>
      </c>
      <c r="F495" t="s">
        <v>2922</v>
      </c>
      <c r="G495" t="s">
        <v>492</v>
      </c>
    </row>
    <row r="496" spans="1:11">
      <c r="B496" t="s">
        <v>2206</v>
      </c>
      <c r="C496" t="s">
        <v>2921</v>
      </c>
      <c r="D496" t="s">
        <v>2232</v>
      </c>
      <c r="F496" t="s">
        <v>2922</v>
      </c>
      <c r="G496" t="s">
        <v>492</v>
      </c>
    </row>
    <row r="497" spans="1:11">
      <c r="B497" t="s">
        <v>2207</v>
      </c>
      <c r="C497" t="s">
        <v>2921</v>
      </c>
      <c r="D497" t="s">
        <v>2232</v>
      </c>
      <c r="F497" t="s">
        <v>2922</v>
      </c>
      <c r="G497" t="s">
        <v>492</v>
      </c>
    </row>
    <row r="498" spans="1:11">
      <c r="B498" t="s">
        <v>2208</v>
      </c>
      <c r="C498" t="s">
        <v>2921</v>
      </c>
      <c r="D498" t="s">
        <v>2232</v>
      </c>
      <c r="F498" t="s">
        <v>2922</v>
      </c>
      <c r="G498" t="s">
        <v>492</v>
      </c>
    </row>
    <row r="499" spans="1:11">
      <c r="B499" t="s">
        <v>2209</v>
      </c>
      <c r="C499" t="s">
        <v>2921</v>
      </c>
      <c r="D499" t="s">
        <v>2232</v>
      </c>
      <c r="F499" t="s">
        <v>2922</v>
      </c>
      <c r="G499" t="s">
        <v>492</v>
      </c>
    </row>
    <row r="500" spans="1:11">
      <c r="B500" t="s">
        <v>2210</v>
      </c>
      <c r="C500" t="s">
        <v>2921</v>
      </c>
      <c r="D500" t="s">
        <v>2232</v>
      </c>
      <c r="F500" t="s">
        <v>2922</v>
      </c>
      <c r="G500" t="s">
        <v>492</v>
      </c>
    </row>
    <row r="501" spans="1:11">
      <c r="B501" t="s">
        <v>2211</v>
      </c>
      <c r="C501" t="s">
        <v>2921</v>
      </c>
      <c r="D501" t="s">
        <v>2232</v>
      </c>
      <c r="F501" t="s">
        <v>2922</v>
      </c>
      <c r="G501" t="s">
        <v>492</v>
      </c>
    </row>
    <row r="502" spans="1:11">
      <c r="B502" t="s">
        <v>2212</v>
      </c>
      <c r="C502" t="s">
        <v>2921</v>
      </c>
      <c r="D502" t="s">
        <v>2232</v>
      </c>
      <c r="F502" t="s">
        <v>2922</v>
      </c>
      <c r="G502" t="s">
        <v>492</v>
      </c>
    </row>
    <row r="505" spans="1:11">
      <c r="A505" t="s">
        <v>1925</v>
      </c>
    </row>
    <row r="506" spans="1:11">
      <c r="A506" t="s">
        <v>1926</v>
      </c>
      <c r="B506" t="s">
        <v>2233</v>
      </c>
    </row>
    <row r="507" spans="1:11">
      <c r="A507" t="s">
        <v>1928</v>
      </c>
      <c r="B507" t="s">
        <v>1929</v>
      </c>
    </row>
    <row r="508" spans="1:11">
      <c r="A508" t="s">
        <v>1963</v>
      </c>
    </row>
    <row r="510" spans="1:11">
      <c r="C510" t="s">
        <v>91</v>
      </c>
      <c r="D510" t="s">
        <v>2234</v>
      </c>
      <c r="E510" t="s">
        <v>2235</v>
      </c>
      <c r="F510" t="s">
        <v>2236</v>
      </c>
      <c r="G510" t="s">
        <v>2237</v>
      </c>
      <c r="H510" t="s">
        <v>2238</v>
      </c>
      <c r="I510" t="s">
        <v>2239</v>
      </c>
      <c r="J510" t="s">
        <v>2240</v>
      </c>
      <c r="K510" t="s">
        <v>2090</v>
      </c>
    </row>
    <row r="511" spans="1:11">
      <c r="B511" t="s">
        <v>2241</v>
      </c>
      <c r="C511" t="s">
        <v>2099</v>
      </c>
      <c r="D511">
        <v>9.1</v>
      </c>
      <c r="E511">
        <v>220.56</v>
      </c>
      <c r="F511">
        <v>2007.1</v>
      </c>
      <c r="G511" t="s">
        <v>1978</v>
      </c>
      <c r="H511" t="s">
        <v>2242</v>
      </c>
      <c r="I511">
        <v>0</v>
      </c>
      <c r="J511">
        <v>0</v>
      </c>
      <c r="K511" t="s">
        <v>2243</v>
      </c>
    </row>
    <row r="512" spans="1:11">
      <c r="B512" t="s">
        <v>2244</v>
      </c>
      <c r="C512" t="s">
        <v>2097</v>
      </c>
      <c r="D512">
        <v>9.1</v>
      </c>
      <c r="E512">
        <v>220.56</v>
      </c>
      <c r="F512">
        <v>2007.1</v>
      </c>
      <c r="G512" t="s">
        <v>1979</v>
      </c>
      <c r="H512" t="s">
        <v>2242</v>
      </c>
      <c r="I512">
        <v>0</v>
      </c>
      <c r="J512">
        <v>0</v>
      </c>
      <c r="K512" t="s">
        <v>2243</v>
      </c>
    </row>
    <row r="513" spans="2:11">
      <c r="B513" t="s">
        <v>2245</v>
      </c>
      <c r="C513" t="s">
        <v>2100</v>
      </c>
      <c r="D513">
        <v>9.1</v>
      </c>
      <c r="E513">
        <v>140.07</v>
      </c>
      <c r="F513">
        <v>1274.6300000000001</v>
      </c>
      <c r="G513" t="s">
        <v>1980</v>
      </c>
      <c r="H513" t="s">
        <v>2242</v>
      </c>
      <c r="I513">
        <v>0</v>
      </c>
      <c r="J513">
        <v>0</v>
      </c>
      <c r="K513" t="s">
        <v>2243</v>
      </c>
    </row>
    <row r="514" spans="2:11">
      <c r="B514" t="s">
        <v>2246</v>
      </c>
      <c r="C514" t="s">
        <v>2098</v>
      </c>
      <c r="D514">
        <v>9.1</v>
      </c>
      <c r="E514">
        <v>140.07</v>
      </c>
      <c r="F514">
        <v>1274.6300000000001</v>
      </c>
      <c r="G514" t="s">
        <v>1981</v>
      </c>
      <c r="H514" t="s">
        <v>2242</v>
      </c>
      <c r="I514">
        <v>0</v>
      </c>
      <c r="J514">
        <v>0</v>
      </c>
      <c r="K514" t="s">
        <v>2243</v>
      </c>
    </row>
    <row r="515" spans="2:11">
      <c r="B515" t="s">
        <v>2247</v>
      </c>
      <c r="C515" t="s">
        <v>2109</v>
      </c>
      <c r="D515">
        <v>9.1</v>
      </c>
      <c r="E515">
        <v>220.56</v>
      </c>
      <c r="F515">
        <v>2007.1</v>
      </c>
      <c r="G515" t="s">
        <v>1982</v>
      </c>
      <c r="H515" t="s">
        <v>2242</v>
      </c>
      <c r="I515">
        <v>0</v>
      </c>
      <c r="J515">
        <v>0</v>
      </c>
      <c r="K515" t="s">
        <v>2243</v>
      </c>
    </row>
    <row r="516" spans="2:11">
      <c r="B516" t="s">
        <v>2248</v>
      </c>
      <c r="C516" t="s">
        <v>2107</v>
      </c>
      <c r="D516">
        <v>9.1</v>
      </c>
      <c r="E516">
        <v>220.56</v>
      </c>
      <c r="F516">
        <v>2007.1</v>
      </c>
      <c r="G516" t="s">
        <v>1983</v>
      </c>
      <c r="H516" t="s">
        <v>2242</v>
      </c>
      <c r="I516">
        <v>0</v>
      </c>
      <c r="J516">
        <v>0</v>
      </c>
      <c r="K516" t="s">
        <v>2243</v>
      </c>
    </row>
    <row r="517" spans="2:11">
      <c r="B517" t="s">
        <v>2249</v>
      </c>
      <c r="C517" t="s">
        <v>2110</v>
      </c>
      <c r="D517">
        <v>9.1</v>
      </c>
      <c r="E517">
        <v>140.07</v>
      </c>
      <c r="F517">
        <v>1274.6300000000001</v>
      </c>
      <c r="G517" t="s">
        <v>1984</v>
      </c>
      <c r="H517" t="s">
        <v>2242</v>
      </c>
      <c r="I517">
        <v>0</v>
      </c>
      <c r="J517">
        <v>0</v>
      </c>
      <c r="K517" t="s">
        <v>2243</v>
      </c>
    </row>
    <row r="518" spans="2:11">
      <c r="B518" t="s">
        <v>2250</v>
      </c>
      <c r="C518" t="s">
        <v>2108</v>
      </c>
      <c r="D518">
        <v>9.1</v>
      </c>
      <c r="E518">
        <v>140.07</v>
      </c>
      <c r="F518">
        <v>1274.6300000000001</v>
      </c>
      <c r="G518" t="s">
        <v>1985</v>
      </c>
      <c r="H518" t="s">
        <v>2242</v>
      </c>
      <c r="I518">
        <v>0</v>
      </c>
      <c r="J518">
        <v>0</v>
      </c>
      <c r="K518" t="s">
        <v>2243</v>
      </c>
    </row>
    <row r="519" spans="2:11">
      <c r="B519" t="s">
        <v>2251</v>
      </c>
      <c r="C519" t="s">
        <v>2119</v>
      </c>
      <c r="D519">
        <v>9.1</v>
      </c>
      <c r="E519">
        <v>220.56</v>
      </c>
      <c r="F519">
        <v>2007.1</v>
      </c>
      <c r="G519" t="s">
        <v>1986</v>
      </c>
      <c r="H519" t="s">
        <v>2242</v>
      </c>
      <c r="I519">
        <v>0</v>
      </c>
      <c r="J519">
        <v>0</v>
      </c>
      <c r="K519" t="s">
        <v>2243</v>
      </c>
    </row>
    <row r="520" spans="2:11">
      <c r="B520" t="s">
        <v>2252</v>
      </c>
      <c r="C520" t="s">
        <v>2117</v>
      </c>
      <c r="D520">
        <v>9.1</v>
      </c>
      <c r="E520">
        <v>220.56</v>
      </c>
      <c r="F520">
        <v>2007.1</v>
      </c>
      <c r="G520" t="s">
        <v>1987</v>
      </c>
      <c r="H520" t="s">
        <v>2242</v>
      </c>
      <c r="I520">
        <v>0</v>
      </c>
      <c r="J520">
        <v>0</v>
      </c>
      <c r="K520" t="s">
        <v>2243</v>
      </c>
    </row>
    <row r="521" spans="2:11">
      <c r="B521" t="s">
        <v>2253</v>
      </c>
      <c r="C521" t="s">
        <v>2120</v>
      </c>
      <c r="D521">
        <v>9.1</v>
      </c>
      <c r="E521">
        <v>140.07</v>
      </c>
      <c r="F521">
        <v>1274.6300000000001</v>
      </c>
      <c r="G521" t="s">
        <v>1988</v>
      </c>
      <c r="H521" t="s">
        <v>2242</v>
      </c>
      <c r="I521">
        <v>0</v>
      </c>
      <c r="J521">
        <v>0</v>
      </c>
      <c r="K521" t="s">
        <v>2243</v>
      </c>
    </row>
    <row r="522" spans="2:11">
      <c r="B522" t="s">
        <v>2254</v>
      </c>
      <c r="C522" t="s">
        <v>2118</v>
      </c>
      <c r="D522">
        <v>9.1</v>
      </c>
      <c r="E522">
        <v>140.07</v>
      </c>
      <c r="F522">
        <v>1274.6300000000001</v>
      </c>
      <c r="G522" t="s">
        <v>1989</v>
      </c>
      <c r="H522" t="s">
        <v>2242</v>
      </c>
      <c r="I522">
        <v>0</v>
      </c>
      <c r="J522">
        <v>0</v>
      </c>
      <c r="K522" t="s">
        <v>2243</v>
      </c>
    </row>
    <row r="523" spans="2:11">
      <c r="B523" t="s">
        <v>2255</v>
      </c>
      <c r="C523" t="s">
        <v>2101</v>
      </c>
      <c r="D523">
        <v>9.1</v>
      </c>
      <c r="E523">
        <v>1137.48</v>
      </c>
      <c r="F523">
        <v>10351.030000000001</v>
      </c>
      <c r="G523" t="s">
        <v>1990</v>
      </c>
      <c r="H523" t="s">
        <v>2242</v>
      </c>
      <c r="I523">
        <v>0</v>
      </c>
      <c r="J523">
        <v>0</v>
      </c>
      <c r="K523" t="s">
        <v>2243</v>
      </c>
    </row>
    <row r="524" spans="2:11">
      <c r="B524" t="s">
        <v>2256</v>
      </c>
      <c r="C524" t="s">
        <v>2111</v>
      </c>
      <c r="D524">
        <v>9.1</v>
      </c>
      <c r="E524">
        <v>1137.48</v>
      </c>
      <c r="F524">
        <v>10351.030000000001</v>
      </c>
      <c r="G524" t="s">
        <v>1991</v>
      </c>
      <c r="H524" t="s">
        <v>2242</v>
      </c>
      <c r="I524">
        <v>0</v>
      </c>
      <c r="J524">
        <v>0</v>
      </c>
      <c r="K524" t="s">
        <v>2243</v>
      </c>
    </row>
    <row r="525" spans="2:11">
      <c r="B525" t="s">
        <v>2257</v>
      </c>
      <c r="C525" t="s">
        <v>2121</v>
      </c>
      <c r="D525">
        <v>9.1</v>
      </c>
      <c r="E525">
        <v>1137.48</v>
      </c>
      <c r="F525">
        <v>10351.030000000001</v>
      </c>
      <c r="G525" t="s">
        <v>1992</v>
      </c>
      <c r="H525" t="s">
        <v>2242</v>
      </c>
      <c r="I525">
        <v>0</v>
      </c>
      <c r="J525">
        <v>0</v>
      </c>
      <c r="K525" t="s">
        <v>2243</v>
      </c>
    </row>
    <row r="526" spans="2:11">
      <c r="B526" t="s">
        <v>2258</v>
      </c>
      <c r="D526">
        <v>9.1</v>
      </c>
      <c r="E526">
        <v>5576.21</v>
      </c>
      <c r="F526">
        <v>50743.5</v>
      </c>
    </row>
    <row r="529" spans="1:8">
      <c r="A529" t="s">
        <v>2259</v>
      </c>
    </row>
    <row r="531" spans="1:8">
      <c r="C531" t="s">
        <v>91</v>
      </c>
      <c r="D531" t="s">
        <v>2260</v>
      </c>
      <c r="E531" t="s">
        <v>2261</v>
      </c>
      <c r="F531" t="s">
        <v>2262</v>
      </c>
      <c r="G531" t="s">
        <v>2263</v>
      </c>
      <c r="H531" t="s">
        <v>2264</v>
      </c>
    </row>
    <row r="532" spans="1:8">
      <c r="B532" t="s">
        <v>2</v>
      </c>
    </row>
    <row r="535" spans="1:8">
      <c r="A535" t="s">
        <v>1964</v>
      </c>
    </row>
    <row r="537" spans="1:8">
      <c r="C537" t="s">
        <v>2265</v>
      </c>
      <c r="D537" t="s">
        <v>2266</v>
      </c>
      <c r="E537" t="s">
        <v>2238</v>
      </c>
      <c r="F537" t="s">
        <v>2267</v>
      </c>
    </row>
    <row r="538" spans="1:8">
      <c r="B538" t="s">
        <v>2268</v>
      </c>
      <c r="C538">
        <v>0</v>
      </c>
    </row>
    <row r="541" spans="1:8">
      <c r="A541" t="s">
        <v>1925</v>
      </c>
    </row>
    <row r="542" spans="1:8">
      <c r="A542" t="s">
        <v>1926</v>
      </c>
      <c r="B542" t="s">
        <v>2269</v>
      </c>
    </row>
    <row r="543" spans="1:8">
      <c r="A543" t="s">
        <v>1928</v>
      </c>
      <c r="B543" t="s">
        <v>1929</v>
      </c>
    </row>
    <row r="544" spans="1:8">
      <c r="A544" t="s">
        <v>2270</v>
      </c>
    </row>
    <row r="546" spans="1:10">
      <c r="C546" t="s">
        <v>2228</v>
      </c>
      <c r="D546" t="s">
        <v>2271</v>
      </c>
      <c r="E546" t="s">
        <v>2272</v>
      </c>
    </row>
    <row r="547" spans="1:10">
      <c r="B547" t="s">
        <v>2273</v>
      </c>
      <c r="C547" t="s">
        <v>2274</v>
      </c>
      <c r="D547">
        <v>120108.9</v>
      </c>
      <c r="E547">
        <v>5.5</v>
      </c>
    </row>
    <row r="548" spans="1:10">
      <c r="B548" t="s">
        <v>2275</v>
      </c>
      <c r="C548" t="s">
        <v>2274</v>
      </c>
      <c r="D548">
        <v>120108.9</v>
      </c>
      <c r="E548">
        <v>5.5</v>
      </c>
    </row>
    <row r="549" spans="1:10">
      <c r="B549" t="s">
        <v>2276</v>
      </c>
      <c r="C549" t="s">
        <v>2277</v>
      </c>
      <c r="D549">
        <v>71429.100000000006</v>
      </c>
      <c r="E549">
        <v>0.78</v>
      </c>
    </row>
    <row r="550" spans="1:10">
      <c r="B550" t="s">
        <v>2278</v>
      </c>
      <c r="C550" t="s">
        <v>2277</v>
      </c>
      <c r="D550">
        <v>71429.100000000006</v>
      </c>
      <c r="E550">
        <v>0.78</v>
      </c>
    </row>
    <row r="551" spans="1:10">
      <c r="B551" t="s">
        <v>2279</v>
      </c>
      <c r="C551" t="s">
        <v>2280</v>
      </c>
      <c r="D551">
        <v>227115.01</v>
      </c>
    </row>
    <row r="554" spans="1:10">
      <c r="A554" t="s">
        <v>2281</v>
      </c>
    </row>
    <row r="556" spans="1:10">
      <c r="C556" t="s">
        <v>2228</v>
      </c>
      <c r="D556" t="s">
        <v>2282</v>
      </c>
      <c r="E556" t="s">
        <v>2283</v>
      </c>
      <c r="F556" t="s">
        <v>2284</v>
      </c>
      <c r="G556" t="s">
        <v>2285</v>
      </c>
      <c r="H556" t="s">
        <v>2272</v>
      </c>
      <c r="I556" t="s">
        <v>2286</v>
      </c>
      <c r="J556" t="s">
        <v>2287</v>
      </c>
    </row>
    <row r="557" spans="1:10">
      <c r="B557" t="s">
        <v>2288</v>
      </c>
      <c r="C557" t="s">
        <v>2289</v>
      </c>
      <c r="D557">
        <v>434867</v>
      </c>
      <c r="E557">
        <v>317656.88</v>
      </c>
      <c r="F557">
        <v>117210.12</v>
      </c>
      <c r="G557">
        <v>0.73</v>
      </c>
      <c r="H557" t="s">
        <v>213</v>
      </c>
      <c r="I557">
        <v>53569.67</v>
      </c>
      <c r="J557">
        <v>543.33000000000004</v>
      </c>
    </row>
    <row r="560" spans="1:10">
      <c r="A560" t="s">
        <v>2290</v>
      </c>
    </row>
    <row r="562" spans="1:10">
      <c r="C562" t="s">
        <v>2291</v>
      </c>
      <c r="D562" t="s">
        <v>2292</v>
      </c>
      <c r="E562" t="s">
        <v>2293</v>
      </c>
      <c r="F562" t="s">
        <v>2294</v>
      </c>
      <c r="G562" t="s">
        <v>2295</v>
      </c>
      <c r="H562" t="s">
        <v>2296</v>
      </c>
      <c r="I562" t="s">
        <v>2297</v>
      </c>
      <c r="J562" t="s">
        <v>2298</v>
      </c>
    </row>
    <row r="563" spans="1:10">
      <c r="B563" t="s">
        <v>2</v>
      </c>
    </row>
    <row r="566" spans="1:10">
      <c r="A566" t="s">
        <v>2299</v>
      </c>
    </row>
    <row r="568" spans="1:10">
      <c r="C568" t="s">
        <v>2228</v>
      </c>
      <c r="D568" t="s">
        <v>2282</v>
      </c>
      <c r="E568" t="s">
        <v>2272</v>
      </c>
    </row>
    <row r="569" spans="1:10">
      <c r="B569" t="s">
        <v>2300</v>
      </c>
      <c r="C569" t="s">
        <v>2301</v>
      </c>
      <c r="D569">
        <v>6585.9</v>
      </c>
      <c r="E569" t="s">
        <v>213</v>
      </c>
    </row>
    <row r="570" spans="1:10">
      <c r="B570" t="s">
        <v>2302</v>
      </c>
      <c r="C570" t="s">
        <v>2301</v>
      </c>
      <c r="D570">
        <v>5616.52</v>
      </c>
      <c r="E570" t="s">
        <v>213</v>
      </c>
    </row>
    <row r="571" spans="1:10">
      <c r="B571" t="s">
        <v>2303</v>
      </c>
      <c r="C571" t="s">
        <v>2301</v>
      </c>
      <c r="D571">
        <v>8997.26</v>
      </c>
      <c r="E571" t="s">
        <v>213</v>
      </c>
    </row>
    <row r="572" spans="1:10">
      <c r="B572" t="s">
        <v>2304</v>
      </c>
      <c r="C572" t="s">
        <v>2301</v>
      </c>
      <c r="D572">
        <v>5316.25</v>
      </c>
      <c r="E572" t="s">
        <v>213</v>
      </c>
    </row>
    <row r="573" spans="1:10">
      <c r="B573" t="s">
        <v>2305</v>
      </c>
      <c r="C573" t="s">
        <v>2301</v>
      </c>
      <c r="D573">
        <v>55573.26</v>
      </c>
      <c r="E573" t="s">
        <v>213</v>
      </c>
    </row>
    <row r="574" spans="1:10">
      <c r="B574" t="s">
        <v>2306</v>
      </c>
      <c r="C574" t="s">
        <v>2301</v>
      </c>
      <c r="D574">
        <v>7273.09</v>
      </c>
      <c r="E574" t="s">
        <v>213</v>
      </c>
    </row>
    <row r="575" spans="1:10">
      <c r="B575" t="s">
        <v>2307</v>
      </c>
      <c r="C575" t="s">
        <v>2301</v>
      </c>
      <c r="D575">
        <v>8668.6</v>
      </c>
      <c r="E575" t="s">
        <v>213</v>
      </c>
    </row>
    <row r="576" spans="1:10">
      <c r="B576" t="s">
        <v>2308</v>
      </c>
      <c r="C576" t="s">
        <v>2301</v>
      </c>
      <c r="D576">
        <v>11742.64</v>
      </c>
      <c r="E576" t="s">
        <v>213</v>
      </c>
    </row>
    <row r="577" spans="1:9">
      <c r="B577" t="s">
        <v>2309</v>
      </c>
      <c r="C577" t="s">
        <v>2301</v>
      </c>
      <c r="D577">
        <v>9083.33</v>
      </c>
      <c r="E577" t="s">
        <v>213</v>
      </c>
    </row>
    <row r="578" spans="1:9">
      <c r="B578" t="s">
        <v>2310</v>
      </c>
      <c r="C578" t="s">
        <v>2301</v>
      </c>
      <c r="D578">
        <v>77046.8</v>
      </c>
      <c r="E578" t="s">
        <v>213</v>
      </c>
    </row>
    <row r="579" spans="1:9">
      <c r="B579" t="s">
        <v>2311</v>
      </c>
      <c r="C579" t="s">
        <v>2301</v>
      </c>
      <c r="D579">
        <v>8988.4699999999993</v>
      </c>
      <c r="E579" t="s">
        <v>213</v>
      </c>
    </row>
    <row r="580" spans="1:9">
      <c r="B580" t="s">
        <v>2312</v>
      </c>
      <c r="C580" t="s">
        <v>2301</v>
      </c>
      <c r="D580">
        <v>8914.77</v>
      </c>
      <c r="E580" t="s">
        <v>213</v>
      </c>
    </row>
    <row r="581" spans="1:9">
      <c r="B581" t="s">
        <v>2313</v>
      </c>
      <c r="C581" t="s">
        <v>2301</v>
      </c>
      <c r="D581">
        <v>13713.56</v>
      </c>
      <c r="E581" t="s">
        <v>213</v>
      </c>
      <c r="G581" s="499"/>
    </row>
    <row r="582" spans="1:9">
      <c r="B582" t="s">
        <v>2314</v>
      </c>
      <c r="C582" t="s">
        <v>2301</v>
      </c>
      <c r="D582">
        <v>10111.93</v>
      </c>
      <c r="E582" t="s">
        <v>213</v>
      </c>
      <c r="G582" s="499"/>
    </row>
    <row r="583" spans="1:9">
      <c r="B583" t="s">
        <v>2315</v>
      </c>
      <c r="C583" t="s">
        <v>2301</v>
      </c>
      <c r="D583">
        <v>103537.88</v>
      </c>
      <c r="E583" t="s">
        <v>213</v>
      </c>
      <c r="G583" s="499"/>
    </row>
    <row r="584" spans="1:9">
      <c r="B584" t="s">
        <v>2316</v>
      </c>
      <c r="C584" t="s">
        <v>2301</v>
      </c>
      <c r="D584">
        <v>102785.24</v>
      </c>
      <c r="E584" t="s">
        <v>213</v>
      </c>
      <c r="G584" s="499"/>
    </row>
    <row r="585" spans="1:9">
      <c r="G585" s="499"/>
    </row>
    <row r="586" spans="1:9">
      <c r="G586" s="499"/>
    </row>
    <row r="587" spans="1:9">
      <c r="A587" t="s">
        <v>505</v>
      </c>
      <c r="G587" s="499"/>
    </row>
    <row r="588" spans="1:9">
      <c r="G588" s="499"/>
    </row>
    <row r="589" spans="1:9">
      <c r="C589" t="s">
        <v>2228</v>
      </c>
      <c r="D589" t="s">
        <v>2317</v>
      </c>
      <c r="E589" t="s">
        <v>2318</v>
      </c>
      <c r="F589" t="s">
        <v>2319</v>
      </c>
      <c r="G589" s="499" t="s">
        <v>2320</v>
      </c>
      <c r="H589" t="s">
        <v>2321</v>
      </c>
      <c r="I589" t="s">
        <v>2322</v>
      </c>
    </row>
    <row r="590" spans="1:9">
      <c r="B590" t="s">
        <v>2889</v>
      </c>
      <c r="C590" t="s">
        <v>2323</v>
      </c>
      <c r="D590">
        <v>0.15</v>
      </c>
      <c r="E590">
        <v>125</v>
      </c>
      <c r="F590">
        <v>0.48</v>
      </c>
      <c r="G590" s="499">
        <v>403.42</v>
      </c>
      <c r="H590">
        <v>1</v>
      </c>
      <c r="I590" t="s">
        <v>1977</v>
      </c>
    </row>
    <row r="591" spans="1:9">
      <c r="B591" t="s">
        <v>2890</v>
      </c>
      <c r="C591" t="s">
        <v>2323</v>
      </c>
      <c r="D591">
        <v>0.15</v>
      </c>
      <c r="E591">
        <v>125</v>
      </c>
      <c r="F591">
        <v>0.72</v>
      </c>
      <c r="G591" s="499">
        <v>597</v>
      </c>
      <c r="H591">
        <v>1</v>
      </c>
      <c r="I591" t="s">
        <v>1977</v>
      </c>
    </row>
    <row r="592" spans="1:9">
      <c r="B592" t="s">
        <v>2891</v>
      </c>
      <c r="C592" t="s">
        <v>2323</v>
      </c>
      <c r="D592">
        <v>0.15</v>
      </c>
      <c r="E592">
        <v>125</v>
      </c>
      <c r="F592">
        <v>1.1499999999999999</v>
      </c>
      <c r="G592" s="499">
        <v>956.35</v>
      </c>
      <c r="H592">
        <v>1</v>
      </c>
      <c r="I592" t="s">
        <v>1977</v>
      </c>
    </row>
    <row r="593" spans="1:9">
      <c r="B593" t="s">
        <v>2892</v>
      </c>
      <c r="C593" t="s">
        <v>2323</v>
      </c>
      <c r="D593">
        <v>0.15</v>
      </c>
      <c r="E593">
        <v>125</v>
      </c>
      <c r="F593">
        <v>0.68</v>
      </c>
      <c r="G593" s="499">
        <v>565.08000000000004</v>
      </c>
      <c r="H593">
        <v>1</v>
      </c>
      <c r="I593" t="s">
        <v>1977</v>
      </c>
    </row>
    <row r="594" spans="1:9">
      <c r="B594" t="s">
        <v>2893</v>
      </c>
      <c r="C594" t="s">
        <v>2323</v>
      </c>
      <c r="D594">
        <v>0.15</v>
      </c>
      <c r="E594">
        <v>125</v>
      </c>
      <c r="F594">
        <v>0.93</v>
      </c>
      <c r="G594" s="499">
        <v>773.08</v>
      </c>
      <c r="H594">
        <v>1</v>
      </c>
      <c r="I594" t="s">
        <v>1977</v>
      </c>
    </row>
    <row r="595" spans="1:9">
      <c r="B595" t="s">
        <v>2894</v>
      </c>
      <c r="C595" t="s">
        <v>2323</v>
      </c>
      <c r="D595">
        <v>0.15</v>
      </c>
      <c r="E595">
        <v>125</v>
      </c>
      <c r="F595">
        <v>1.1100000000000001</v>
      </c>
      <c r="G595" s="499">
        <v>921.42</v>
      </c>
      <c r="H595">
        <v>1</v>
      </c>
      <c r="I595" t="s">
        <v>1977</v>
      </c>
    </row>
    <row r="596" spans="1:9">
      <c r="B596" t="s">
        <v>2895</v>
      </c>
      <c r="C596" t="s">
        <v>2323</v>
      </c>
      <c r="D596">
        <v>0.15</v>
      </c>
      <c r="E596">
        <v>125</v>
      </c>
      <c r="F596">
        <v>1.5</v>
      </c>
      <c r="G596" s="499">
        <v>1248.17</v>
      </c>
      <c r="H596">
        <v>1</v>
      </c>
      <c r="I596" t="s">
        <v>1977</v>
      </c>
    </row>
    <row r="597" spans="1:9">
      <c r="B597" t="s">
        <v>2896</v>
      </c>
      <c r="C597" t="s">
        <v>2323</v>
      </c>
      <c r="D597">
        <v>0.15</v>
      </c>
      <c r="E597">
        <v>125</v>
      </c>
      <c r="F597">
        <v>1.1599999999999999</v>
      </c>
      <c r="G597" s="499">
        <v>965.5</v>
      </c>
      <c r="H597">
        <v>1</v>
      </c>
      <c r="I597" t="s">
        <v>1977</v>
      </c>
    </row>
    <row r="598" spans="1:9">
      <c r="B598" t="s">
        <v>2897</v>
      </c>
      <c r="C598" t="s">
        <v>2323</v>
      </c>
      <c r="D598">
        <v>0.15</v>
      </c>
      <c r="E598">
        <v>125</v>
      </c>
      <c r="F598">
        <v>1.1499999999999999</v>
      </c>
      <c r="G598" s="499">
        <v>955.42</v>
      </c>
      <c r="H598">
        <v>1</v>
      </c>
      <c r="I598" t="s">
        <v>1977</v>
      </c>
    </row>
    <row r="599" spans="1:9">
      <c r="B599" t="s">
        <v>2898</v>
      </c>
      <c r="C599" t="s">
        <v>2323</v>
      </c>
      <c r="D599">
        <v>0.15</v>
      </c>
      <c r="E599">
        <v>125</v>
      </c>
      <c r="F599">
        <v>1.1399999999999999</v>
      </c>
      <c r="G599">
        <v>947.58</v>
      </c>
      <c r="H599">
        <v>1</v>
      </c>
      <c r="I599" t="s">
        <v>1977</v>
      </c>
    </row>
    <row r="600" spans="1:9">
      <c r="B600" t="s">
        <v>2899</v>
      </c>
      <c r="C600" t="s">
        <v>2323</v>
      </c>
      <c r="D600">
        <v>0.15</v>
      </c>
      <c r="E600">
        <v>125</v>
      </c>
      <c r="F600">
        <v>1.75</v>
      </c>
      <c r="G600">
        <v>1457.66</v>
      </c>
      <c r="H600">
        <v>1</v>
      </c>
      <c r="I600" t="s">
        <v>1977</v>
      </c>
    </row>
    <row r="601" spans="1:9">
      <c r="B601" t="s">
        <v>2900</v>
      </c>
      <c r="C601" t="s">
        <v>2323</v>
      </c>
      <c r="D601">
        <v>0.15</v>
      </c>
      <c r="E601">
        <v>125</v>
      </c>
      <c r="F601">
        <v>1.29</v>
      </c>
      <c r="G601">
        <v>1074.83</v>
      </c>
      <c r="H601">
        <v>1</v>
      </c>
      <c r="I601" t="s">
        <v>1977</v>
      </c>
    </row>
    <row r="602" spans="1:9">
      <c r="B602" t="s">
        <v>2324</v>
      </c>
      <c r="C602" t="s">
        <v>2323</v>
      </c>
      <c r="D602">
        <v>0.37</v>
      </c>
      <c r="E602">
        <v>149</v>
      </c>
      <c r="F602">
        <v>15.87</v>
      </c>
      <c r="G602">
        <v>6392.1</v>
      </c>
      <c r="H602">
        <v>1</v>
      </c>
      <c r="I602" t="s">
        <v>1977</v>
      </c>
    </row>
    <row r="603" spans="1:9">
      <c r="B603" t="s">
        <v>2325</v>
      </c>
      <c r="C603" t="s">
        <v>2323</v>
      </c>
      <c r="D603">
        <v>0.63</v>
      </c>
      <c r="E603">
        <v>875</v>
      </c>
      <c r="F603">
        <v>15.87</v>
      </c>
      <c r="G603">
        <v>22045.83</v>
      </c>
      <c r="H603">
        <v>1</v>
      </c>
      <c r="I603" t="s">
        <v>1977</v>
      </c>
    </row>
    <row r="604" spans="1:9">
      <c r="G604" s="499"/>
    </row>
    <row r="605" spans="1:9">
      <c r="G605" s="499"/>
    </row>
    <row r="606" spans="1:9">
      <c r="A606" t="s">
        <v>1967</v>
      </c>
      <c r="G606" s="499"/>
    </row>
    <row r="607" spans="1:9">
      <c r="G607" s="499"/>
    </row>
    <row r="608" spans="1:9">
      <c r="C608" t="s">
        <v>2228</v>
      </c>
      <c r="D608" t="s">
        <v>2230</v>
      </c>
      <c r="E608" t="s">
        <v>2326</v>
      </c>
      <c r="F608" t="s">
        <v>2327</v>
      </c>
      <c r="G608" s="499" t="s">
        <v>2328</v>
      </c>
    </row>
    <row r="609" spans="1:8">
      <c r="B609" t="s">
        <v>2329</v>
      </c>
      <c r="C609" t="s">
        <v>2330</v>
      </c>
      <c r="D609" t="s">
        <v>2331</v>
      </c>
      <c r="E609">
        <v>119563</v>
      </c>
      <c r="F609">
        <v>1515.85</v>
      </c>
      <c r="G609" s="499">
        <v>0.9</v>
      </c>
    </row>
    <row r="610" spans="1:8">
      <c r="B610" t="s">
        <v>2332</v>
      </c>
      <c r="C610" t="s">
        <v>2330</v>
      </c>
      <c r="D610" t="s">
        <v>2331</v>
      </c>
      <c r="E610">
        <v>119563</v>
      </c>
      <c r="F610">
        <v>618.59</v>
      </c>
      <c r="G610" s="499">
        <v>0.9</v>
      </c>
    </row>
    <row r="611" spans="1:8">
      <c r="B611" t="s">
        <v>2333</v>
      </c>
      <c r="C611" t="s">
        <v>2330</v>
      </c>
      <c r="D611" t="s">
        <v>2331</v>
      </c>
      <c r="E611">
        <v>74727</v>
      </c>
      <c r="F611">
        <v>1291.02</v>
      </c>
      <c r="G611" s="499">
        <v>0.9</v>
      </c>
    </row>
    <row r="612" spans="1:8">
      <c r="G612" s="499"/>
    </row>
    <row r="613" spans="1:8">
      <c r="G613" s="499"/>
    </row>
    <row r="614" spans="1:8">
      <c r="A614" t="s">
        <v>2334</v>
      </c>
      <c r="G614" s="499"/>
    </row>
    <row r="615" spans="1:8">
      <c r="G615" s="499"/>
    </row>
    <row r="616" spans="1:8">
      <c r="C616" t="s">
        <v>2228</v>
      </c>
      <c r="D616" t="s">
        <v>2335</v>
      </c>
      <c r="E616" t="s">
        <v>2336</v>
      </c>
      <c r="F616" t="s">
        <v>2337</v>
      </c>
      <c r="G616" s="499" t="s">
        <v>2338</v>
      </c>
      <c r="H616" t="s">
        <v>2339</v>
      </c>
    </row>
    <row r="617" spans="1:8">
      <c r="B617" t="s">
        <v>2</v>
      </c>
      <c r="G617" s="499"/>
    </row>
    <row r="618" spans="1:8">
      <c r="G618" s="499"/>
    </row>
    <row r="619" spans="1:8">
      <c r="G619" s="499"/>
    </row>
    <row r="620" spans="1:8">
      <c r="A620" t="s">
        <v>1925</v>
      </c>
      <c r="G620" s="499"/>
    </row>
    <row r="621" spans="1:8">
      <c r="A621" t="s">
        <v>1926</v>
      </c>
      <c r="B621" t="s">
        <v>2340</v>
      </c>
      <c r="G621" s="499"/>
    </row>
    <row r="622" spans="1:8">
      <c r="A622" t="s">
        <v>1928</v>
      </c>
      <c r="B622" t="s">
        <v>1929</v>
      </c>
    </row>
    <row r="623" spans="1:8">
      <c r="A623" t="s">
        <v>2341</v>
      </c>
    </row>
    <row r="625" spans="2:10">
      <c r="C625" t="s">
        <v>2342</v>
      </c>
      <c r="D625" t="s">
        <v>2343</v>
      </c>
      <c r="E625" t="s">
        <v>2344</v>
      </c>
      <c r="F625" t="s">
        <v>2345</v>
      </c>
      <c r="G625" t="s">
        <v>2346</v>
      </c>
      <c r="H625" t="s">
        <v>2347</v>
      </c>
      <c r="I625" t="s">
        <v>2348</v>
      </c>
      <c r="J625" t="s">
        <v>2349</v>
      </c>
    </row>
    <row r="626" spans="2:10">
      <c r="B626" t="s">
        <v>2097</v>
      </c>
      <c r="C626">
        <v>4170.54</v>
      </c>
      <c r="D626">
        <v>5004.6400000000003</v>
      </c>
      <c r="E626">
        <v>0.58799999999999997</v>
      </c>
      <c r="F626">
        <v>0.70499999999999996</v>
      </c>
      <c r="G626" t="s">
        <v>2928</v>
      </c>
      <c r="H626">
        <v>40776.625</v>
      </c>
      <c r="I626">
        <v>27.7</v>
      </c>
      <c r="J626">
        <v>9.2999999999999992E-3</v>
      </c>
    </row>
    <row r="627" spans="2:10">
      <c r="B627" t="s">
        <v>2098</v>
      </c>
      <c r="C627">
        <v>4903.95</v>
      </c>
      <c r="D627">
        <v>5884.74</v>
      </c>
      <c r="E627">
        <v>0.71</v>
      </c>
      <c r="F627">
        <v>0.85199999999999998</v>
      </c>
      <c r="G627" t="s">
        <v>2928</v>
      </c>
      <c r="H627">
        <v>40776.395833333336</v>
      </c>
      <c r="I627">
        <v>24.26</v>
      </c>
      <c r="J627">
        <v>9.2999999999999992E-3</v>
      </c>
    </row>
    <row r="628" spans="2:10">
      <c r="B628" t="s">
        <v>2099</v>
      </c>
      <c r="C628">
        <v>6749.99</v>
      </c>
      <c r="D628">
        <v>8099.98</v>
      </c>
      <c r="E628">
        <v>0.95599999999999996</v>
      </c>
      <c r="F628">
        <v>1.1479999999999999</v>
      </c>
      <c r="G628" t="s">
        <v>2928</v>
      </c>
      <c r="H628">
        <v>40776.552083333336</v>
      </c>
      <c r="I628">
        <v>27.42</v>
      </c>
      <c r="J628">
        <v>9.2999999999999992E-3</v>
      </c>
    </row>
    <row r="629" spans="2:10">
      <c r="B629" t="s">
        <v>2100</v>
      </c>
      <c r="C629">
        <v>6066.35</v>
      </c>
      <c r="D629">
        <v>7279.62</v>
      </c>
      <c r="E629">
        <v>0.86399999999999999</v>
      </c>
      <c r="F629">
        <v>1.036</v>
      </c>
      <c r="G629" t="s">
        <v>2928</v>
      </c>
      <c r="H629">
        <v>40776.71875</v>
      </c>
      <c r="I629">
        <v>26.48</v>
      </c>
      <c r="J629">
        <v>9.2999999999999992E-3</v>
      </c>
    </row>
    <row r="630" spans="2:10">
      <c r="B630" t="s">
        <v>2101</v>
      </c>
      <c r="C630">
        <v>16636.25</v>
      </c>
      <c r="D630">
        <v>19963.490000000002</v>
      </c>
      <c r="E630">
        <v>1.387</v>
      </c>
      <c r="F630">
        <v>1.665</v>
      </c>
      <c r="G630" t="s">
        <v>2928</v>
      </c>
      <c r="H630">
        <v>40776.666666666664</v>
      </c>
      <c r="I630">
        <v>27.26</v>
      </c>
      <c r="J630">
        <v>9.2999999999999992E-3</v>
      </c>
    </row>
    <row r="631" spans="2:10">
      <c r="B631" t="s">
        <v>2107</v>
      </c>
      <c r="C631">
        <v>5914.97</v>
      </c>
      <c r="D631">
        <v>7097.97</v>
      </c>
      <c r="E631">
        <v>0.83499999999999996</v>
      </c>
      <c r="F631">
        <v>1.002</v>
      </c>
      <c r="G631" t="s">
        <v>2928</v>
      </c>
      <c r="H631">
        <v>40776.625</v>
      </c>
      <c r="I631">
        <v>27.7</v>
      </c>
      <c r="J631">
        <v>9.2999999999999992E-3</v>
      </c>
    </row>
    <row r="632" spans="2:10">
      <c r="B632" t="s">
        <v>2108</v>
      </c>
      <c r="C632">
        <v>6336.21</v>
      </c>
      <c r="D632">
        <v>7603.45</v>
      </c>
      <c r="E632">
        <v>0.94</v>
      </c>
      <c r="F632">
        <v>1.1279999999999999</v>
      </c>
      <c r="G632" t="s">
        <v>2928</v>
      </c>
      <c r="H632">
        <v>40776.385416666664</v>
      </c>
      <c r="I632">
        <v>23.94</v>
      </c>
      <c r="J632">
        <v>9.2999999999999992E-3</v>
      </c>
    </row>
    <row r="633" spans="2:10">
      <c r="B633" t="s">
        <v>2109</v>
      </c>
      <c r="C633">
        <v>8776.15</v>
      </c>
      <c r="D633">
        <v>10531.38</v>
      </c>
      <c r="E633">
        <v>1.248</v>
      </c>
      <c r="F633">
        <v>1.498</v>
      </c>
      <c r="G633" t="s">
        <v>2928</v>
      </c>
      <c r="H633">
        <v>40776.552083333336</v>
      </c>
      <c r="I633">
        <v>27.42</v>
      </c>
      <c r="J633">
        <v>9.2999999999999992E-3</v>
      </c>
    </row>
    <row r="634" spans="2:10">
      <c r="B634" t="s">
        <v>2110</v>
      </c>
      <c r="C634">
        <v>7467.55</v>
      </c>
      <c r="D634">
        <v>8961.06</v>
      </c>
      <c r="E634">
        <v>1.0589999999999999</v>
      </c>
      <c r="F634">
        <v>1.2709999999999999</v>
      </c>
      <c r="G634" t="s">
        <v>2928</v>
      </c>
      <c r="H634">
        <v>40776.708333333336</v>
      </c>
      <c r="I634">
        <v>26.66</v>
      </c>
      <c r="J634">
        <v>9.2999999999999992E-3</v>
      </c>
    </row>
    <row r="635" spans="2:10">
      <c r="B635" t="s">
        <v>2111</v>
      </c>
      <c r="C635">
        <v>24328.76</v>
      </c>
      <c r="D635">
        <v>29194.52</v>
      </c>
      <c r="E635">
        <v>2.0289999999999999</v>
      </c>
      <c r="F635">
        <v>2.4340000000000002</v>
      </c>
      <c r="G635" t="s">
        <v>2928</v>
      </c>
      <c r="H635">
        <v>40776.697916666664</v>
      </c>
      <c r="I635">
        <v>26.81</v>
      </c>
      <c r="J635">
        <v>9.2999999999999992E-3</v>
      </c>
    </row>
    <row r="636" spans="2:10">
      <c r="B636" t="s">
        <v>2117</v>
      </c>
      <c r="C636">
        <v>7525.49</v>
      </c>
      <c r="D636">
        <v>9030.59</v>
      </c>
      <c r="E636">
        <v>1.0629999999999999</v>
      </c>
      <c r="F636">
        <v>1.2749999999999999</v>
      </c>
      <c r="G636" t="s">
        <v>2928</v>
      </c>
      <c r="H636">
        <v>40776.625</v>
      </c>
      <c r="I636">
        <v>27.7</v>
      </c>
      <c r="J636">
        <v>9.2999999999999992E-3</v>
      </c>
    </row>
    <row r="637" spans="2:10">
      <c r="B637" t="s">
        <v>2118</v>
      </c>
      <c r="C637">
        <v>6510.68</v>
      </c>
      <c r="D637">
        <v>7812.81</v>
      </c>
      <c r="E637">
        <v>0.879</v>
      </c>
      <c r="F637">
        <v>1.0549999999999999</v>
      </c>
      <c r="G637" t="s">
        <v>2928</v>
      </c>
      <c r="H637">
        <v>40776.40625</v>
      </c>
      <c r="I637">
        <v>24.57</v>
      </c>
      <c r="J637">
        <v>9.2999999999999992E-3</v>
      </c>
    </row>
    <row r="638" spans="2:10">
      <c r="B638" t="s">
        <v>2119</v>
      </c>
      <c r="C638">
        <v>10406.200000000001</v>
      </c>
      <c r="D638">
        <v>12487.44</v>
      </c>
      <c r="E638">
        <v>1.458</v>
      </c>
      <c r="F638">
        <v>1.7490000000000001</v>
      </c>
      <c r="G638" t="s">
        <v>2928</v>
      </c>
      <c r="H638">
        <v>40776.5625</v>
      </c>
      <c r="I638">
        <v>27.52</v>
      </c>
      <c r="J638">
        <v>9.2999999999999992E-3</v>
      </c>
    </row>
    <row r="639" spans="2:10">
      <c r="B639" t="s">
        <v>2120</v>
      </c>
      <c r="C639">
        <v>8400.7099999999991</v>
      </c>
      <c r="D639">
        <v>10080.85</v>
      </c>
      <c r="E639">
        <v>1.1759999999999999</v>
      </c>
      <c r="F639">
        <v>1.411</v>
      </c>
      <c r="G639" t="s">
        <v>2928</v>
      </c>
      <c r="H639">
        <v>40776.71875</v>
      </c>
      <c r="I639">
        <v>26.48</v>
      </c>
      <c r="J639">
        <v>9.2999999999999992E-3</v>
      </c>
    </row>
    <row r="640" spans="2:10">
      <c r="B640" t="s">
        <v>2121</v>
      </c>
      <c r="C640">
        <v>32624.28</v>
      </c>
      <c r="D640">
        <v>39149.129999999997</v>
      </c>
      <c r="E640">
        <v>2.722</v>
      </c>
      <c r="F640">
        <v>3.266</v>
      </c>
      <c r="G640" t="s">
        <v>2928</v>
      </c>
      <c r="H640">
        <v>40776.625</v>
      </c>
      <c r="I640">
        <v>27.7</v>
      </c>
      <c r="J640">
        <v>9.2999999999999992E-3</v>
      </c>
    </row>
    <row r="643" spans="1:10">
      <c r="A643" t="s">
        <v>2350</v>
      </c>
    </row>
    <row r="645" spans="1:10">
      <c r="C645" t="s">
        <v>2342</v>
      </c>
      <c r="D645" t="s">
        <v>2343</v>
      </c>
      <c r="E645" t="s">
        <v>2344</v>
      </c>
      <c r="F645" t="s">
        <v>2345</v>
      </c>
      <c r="G645" t="s">
        <v>2346</v>
      </c>
      <c r="H645" t="s">
        <v>2347</v>
      </c>
      <c r="I645" t="s">
        <v>2348</v>
      </c>
      <c r="J645" t="s">
        <v>2349</v>
      </c>
    </row>
    <row r="646" spans="1:10">
      <c r="B646" t="s">
        <v>2097</v>
      </c>
      <c r="C646">
        <v>3775.45</v>
      </c>
      <c r="D646">
        <v>4530.54</v>
      </c>
      <c r="E646">
        <v>0.106</v>
      </c>
      <c r="F646">
        <v>0.16800000000000001</v>
      </c>
      <c r="G646" t="s">
        <v>2927</v>
      </c>
      <c r="H646">
        <v>40564.166666666664</v>
      </c>
      <c r="I646">
        <v>2.9</v>
      </c>
      <c r="J646">
        <v>4.6600000000000001E-3</v>
      </c>
    </row>
    <row r="647" spans="1:10">
      <c r="B647" t="s">
        <v>2098</v>
      </c>
      <c r="C647">
        <v>2531.21</v>
      </c>
      <c r="D647">
        <v>3037.45</v>
      </c>
      <c r="E647">
        <v>7.0999999999999994E-2</v>
      </c>
      <c r="F647">
        <v>0.107</v>
      </c>
      <c r="G647" t="s">
        <v>2927</v>
      </c>
      <c r="H647">
        <v>40564.166666666664</v>
      </c>
      <c r="I647">
        <v>2.9</v>
      </c>
      <c r="J647">
        <v>4.6600000000000001E-3</v>
      </c>
    </row>
    <row r="648" spans="1:10">
      <c r="B648" t="s">
        <v>2099</v>
      </c>
      <c r="C648">
        <v>3729.1</v>
      </c>
      <c r="D648">
        <v>4474.92</v>
      </c>
      <c r="E648">
        <v>0.105</v>
      </c>
      <c r="F648">
        <v>0.16800000000000001</v>
      </c>
      <c r="G648" t="s">
        <v>2927</v>
      </c>
      <c r="H648">
        <v>40564.166666666664</v>
      </c>
      <c r="I648">
        <v>2.9</v>
      </c>
      <c r="J648">
        <v>4.6600000000000001E-3</v>
      </c>
    </row>
    <row r="649" spans="1:10">
      <c r="B649" t="s">
        <v>2100</v>
      </c>
      <c r="C649">
        <v>2499.65</v>
      </c>
      <c r="D649">
        <v>2999.58</v>
      </c>
      <c r="E649">
        <v>7.0000000000000007E-2</v>
      </c>
      <c r="F649">
        <v>0.107</v>
      </c>
      <c r="G649" t="s">
        <v>2927</v>
      </c>
      <c r="H649">
        <v>40564.166666666664</v>
      </c>
      <c r="I649">
        <v>2.9</v>
      </c>
      <c r="J649">
        <v>4.6600000000000001E-3</v>
      </c>
    </row>
    <row r="650" spans="1:10">
      <c r="B650" t="s">
        <v>2101</v>
      </c>
      <c r="C650">
        <v>481.47</v>
      </c>
      <c r="D650">
        <v>577.76</v>
      </c>
      <c r="E650">
        <v>1.4E-2</v>
      </c>
      <c r="F650">
        <v>0.86599999999999999</v>
      </c>
      <c r="G650" t="s">
        <v>2927</v>
      </c>
      <c r="H650">
        <v>40564.166666666664</v>
      </c>
      <c r="I650">
        <v>2.9</v>
      </c>
      <c r="J650">
        <v>4.6600000000000001E-3</v>
      </c>
    </row>
    <row r="651" spans="1:10">
      <c r="B651" t="s">
        <v>2107</v>
      </c>
      <c r="C651">
        <v>3424.05</v>
      </c>
      <c r="D651">
        <v>4108.8599999999997</v>
      </c>
      <c r="E651">
        <v>9.7000000000000003E-2</v>
      </c>
      <c r="F651">
        <v>0.16800000000000001</v>
      </c>
      <c r="G651" t="s">
        <v>2927</v>
      </c>
      <c r="H651">
        <v>40564.166666666664</v>
      </c>
      <c r="I651">
        <v>2.9</v>
      </c>
      <c r="J651">
        <v>4.6600000000000001E-3</v>
      </c>
    </row>
    <row r="652" spans="1:10">
      <c r="B652" t="s">
        <v>2108</v>
      </c>
      <c r="C652">
        <v>2319.36</v>
      </c>
      <c r="D652">
        <v>2783.23</v>
      </c>
      <c r="E652">
        <v>6.5000000000000002E-2</v>
      </c>
      <c r="F652">
        <v>0.107</v>
      </c>
      <c r="G652" t="s">
        <v>2927</v>
      </c>
      <c r="H652">
        <v>40564.166666666664</v>
      </c>
      <c r="I652">
        <v>2.9</v>
      </c>
      <c r="J652">
        <v>4.6600000000000001E-3</v>
      </c>
    </row>
    <row r="653" spans="1:10">
      <c r="B653" t="s">
        <v>2109</v>
      </c>
      <c r="C653">
        <v>3367.17</v>
      </c>
      <c r="D653">
        <v>4040.61</v>
      </c>
      <c r="E653">
        <v>9.5000000000000001E-2</v>
      </c>
      <c r="F653">
        <v>0.16800000000000001</v>
      </c>
      <c r="G653" t="s">
        <v>2927</v>
      </c>
      <c r="H653">
        <v>40564.166666666664</v>
      </c>
      <c r="I653">
        <v>2.9</v>
      </c>
      <c r="J653">
        <v>4.6600000000000001E-3</v>
      </c>
    </row>
    <row r="654" spans="1:10">
      <c r="B654" t="s">
        <v>2110</v>
      </c>
      <c r="C654">
        <v>2280.3200000000002</v>
      </c>
      <c r="D654">
        <v>2736.38</v>
      </c>
      <c r="E654">
        <v>6.4000000000000001E-2</v>
      </c>
      <c r="F654">
        <v>0.107</v>
      </c>
      <c r="G654" t="s">
        <v>2927</v>
      </c>
      <c r="H654">
        <v>40564.166666666664</v>
      </c>
      <c r="I654">
        <v>2.9</v>
      </c>
      <c r="J654">
        <v>4.6600000000000001E-3</v>
      </c>
    </row>
    <row r="655" spans="1:10">
      <c r="B655" t="s">
        <v>2111</v>
      </c>
      <c r="C655">
        <v>0</v>
      </c>
      <c r="D655">
        <v>0</v>
      </c>
      <c r="E655">
        <v>0</v>
      </c>
      <c r="F655">
        <v>0.86599999999999999</v>
      </c>
      <c r="G655" t="s">
        <v>2927</v>
      </c>
      <c r="I655">
        <v>2.9</v>
      </c>
      <c r="J655">
        <v>4.6600000000000001E-3</v>
      </c>
    </row>
    <row r="656" spans="1:10">
      <c r="B656" t="s">
        <v>2117</v>
      </c>
      <c r="C656">
        <v>4827.08</v>
      </c>
      <c r="D656">
        <v>5792.5</v>
      </c>
      <c r="E656">
        <v>0.13600000000000001</v>
      </c>
      <c r="F656">
        <v>0.16800000000000001</v>
      </c>
      <c r="G656" t="s">
        <v>2927</v>
      </c>
      <c r="H656">
        <v>40564.166666666664</v>
      </c>
      <c r="I656">
        <v>2.9</v>
      </c>
      <c r="J656">
        <v>4.6600000000000001E-3</v>
      </c>
    </row>
    <row r="657" spans="1:10">
      <c r="B657" t="s">
        <v>2118</v>
      </c>
      <c r="C657">
        <v>3206.67</v>
      </c>
      <c r="D657">
        <v>3848</v>
      </c>
      <c r="E657">
        <v>0.09</v>
      </c>
      <c r="F657">
        <v>0.108</v>
      </c>
      <c r="G657" t="s">
        <v>2927</v>
      </c>
      <c r="H657">
        <v>40564.166666666664</v>
      </c>
      <c r="I657">
        <v>2.9</v>
      </c>
      <c r="J657">
        <v>4.6600000000000001E-3</v>
      </c>
    </row>
    <row r="658" spans="1:10">
      <c r="B658" t="s">
        <v>2119</v>
      </c>
      <c r="C658">
        <v>4767.76</v>
      </c>
      <c r="D658">
        <v>5721.31</v>
      </c>
      <c r="E658">
        <v>0.13400000000000001</v>
      </c>
      <c r="F658">
        <v>0.16800000000000001</v>
      </c>
      <c r="G658" t="s">
        <v>2927</v>
      </c>
      <c r="H658">
        <v>40564.166666666664</v>
      </c>
      <c r="I658">
        <v>2.9</v>
      </c>
      <c r="J658">
        <v>4.6600000000000001E-3</v>
      </c>
    </row>
    <row r="659" spans="1:10">
      <c r="B659" t="s">
        <v>2120</v>
      </c>
      <c r="C659">
        <v>3158.21</v>
      </c>
      <c r="D659">
        <v>3789.86</v>
      </c>
      <c r="E659">
        <v>8.8999999999999996E-2</v>
      </c>
      <c r="F659">
        <v>0.107</v>
      </c>
      <c r="G659" t="s">
        <v>2927</v>
      </c>
      <c r="H659">
        <v>40564.166666666664</v>
      </c>
      <c r="I659">
        <v>2.9</v>
      </c>
      <c r="J659">
        <v>4.6600000000000001E-3</v>
      </c>
    </row>
    <row r="660" spans="1:10">
      <c r="B660" t="s">
        <v>2121</v>
      </c>
      <c r="C660">
        <v>4251.47</v>
      </c>
      <c r="D660">
        <v>5101.7700000000004</v>
      </c>
      <c r="E660">
        <v>0.12</v>
      </c>
      <c r="F660">
        <v>0.86599999999999999</v>
      </c>
      <c r="G660" t="s">
        <v>2927</v>
      </c>
      <c r="H660">
        <v>40564.166666666664</v>
      </c>
      <c r="I660">
        <v>2.9</v>
      </c>
      <c r="J660">
        <v>4.6600000000000001E-3</v>
      </c>
    </row>
    <row r="663" spans="1:10">
      <c r="A663" t="s">
        <v>2351</v>
      </c>
    </row>
    <row r="665" spans="1:10">
      <c r="C665" t="s">
        <v>2352</v>
      </c>
      <c r="D665" t="s">
        <v>2353</v>
      </c>
      <c r="E665" t="s">
        <v>2354</v>
      </c>
      <c r="F665" t="s">
        <v>2355</v>
      </c>
    </row>
    <row r="666" spans="1:10">
      <c r="B666" t="s">
        <v>2356</v>
      </c>
      <c r="C666">
        <v>19.5</v>
      </c>
      <c r="D666">
        <v>19.5</v>
      </c>
      <c r="E666">
        <v>4.25</v>
      </c>
      <c r="F666">
        <v>4.25</v>
      </c>
    </row>
    <row r="669" spans="1:10">
      <c r="A669" t="s">
        <v>1925</v>
      </c>
    </row>
    <row r="670" spans="1:10">
      <c r="A670" t="s">
        <v>1926</v>
      </c>
      <c r="B670" t="s">
        <v>2357</v>
      </c>
    </row>
    <row r="671" spans="1:10">
      <c r="A671" t="s">
        <v>1928</v>
      </c>
      <c r="B671" t="s">
        <v>1929</v>
      </c>
    </row>
    <row r="672" spans="1:10">
      <c r="A672" t="s">
        <v>2358</v>
      </c>
    </row>
    <row r="674" spans="1:9">
      <c r="C674" t="s">
        <v>2359</v>
      </c>
      <c r="D674" t="s">
        <v>2360</v>
      </c>
      <c r="E674" t="s">
        <v>2361</v>
      </c>
      <c r="F674" t="s">
        <v>2362</v>
      </c>
      <c r="G674" t="s">
        <v>2363</v>
      </c>
      <c r="H674" t="s">
        <v>2364</v>
      </c>
      <c r="I674" t="s">
        <v>2365</v>
      </c>
    </row>
    <row r="675" spans="1:9">
      <c r="B675" t="s">
        <v>2366</v>
      </c>
      <c r="C675" t="s">
        <v>2367</v>
      </c>
      <c r="D675">
        <v>4.25</v>
      </c>
      <c r="E675">
        <v>19.5</v>
      </c>
      <c r="F675" t="s">
        <v>213</v>
      </c>
    </row>
    <row r="678" spans="1:9">
      <c r="A678" t="s">
        <v>2368</v>
      </c>
    </row>
    <row r="680" spans="1:9">
      <c r="C680" t="s">
        <v>2369</v>
      </c>
      <c r="D680" t="s">
        <v>2370</v>
      </c>
      <c r="E680" t="s">
        <v>2371</v>
      </c>
      <c r="F680" t="s">
        <v>2372</v>
      </c>
      <c r="G680" t="s">
        <v>2373</v>
      </c>
      <c r="H680" t="s">
        <v>2374</v>
      </c>
    </row>
    <row r="681" spans="1:9">
      <c r="B681" t="s">
        <v>2</v>
      </c>
    </row>
    <row r="684" spans="1:9">
      <c r="A684" t="s">
        <v>2063</v>
      </c>
    </row>
    <row r="686" spans="1:9">
      <c r="C686" t="s">
        <v>2375</v>
      </c>
      <c r="D686" t="s">
        <v>2376</v>
      </c>
      <c r="E686" t="s">
        <v>2377</v>
      </c>
    </row>
    <row r="687" spans="1:9">
      <c r="B687" t="s">
        <v>2097</v>
      </c>
      <c r="C687">
        <v>6</v>
      </c>
      <c r="D687">
        <v>0</v>
      </c>
      <c r="E687">
        <v>0</v>
      </c>
    </row>
    <row r="688" spans="1:9">
      <c r="B688" t="s">
        <v>2098</v>
      </c>
      <c r="C688">
        <v>11.5</v>
      </c>
      <c r="D688">
        <v>0</v>
      </c>
      <c r="E688">
        <v>0</v>
      </c>
    </row>
    <row r="689" spans="2:5">
      <c r="B689" t="s">
        <v>2099</v>
      </c>
      <c r="C689">
        <v>9</v>
      </c>
      <c r="D689">
        <v>0</v>
      </c>
      <c r="E689">
        <v>0</v>
      </c>
    </row>
    <row r="690" spans="2:5">
      <c r="B690" t="s">
        <v>2100</v>
      </c>
      <c r="C690">
        <v>9.75</v>
      </c>
      <c r="D690">
        <v>0</v>
      </c>
      <c r="E690">
        <v>0</v>
      </c>
    </row>
    <row r="691" spans="2:5">
      <c r="B691" t="s">
        <v>2101</v>
      </c>
      <c r="C691">
        <v>0</v>
      </c>
      <c r="D691">
        <v>0</v>
      </c>
      <c r="E691">
        <v>0</v>
      </c>
    </row>
    <row r="692" spans="2:5">
      <c r="B692" t="s">
        <v>2107</v>
      </c>
      <c r="C692">
        <v>13</v>
      </c>
      <c r="D692">
        <v>0</v>
      </c>
      <c r="E692">
        <v>0</v>
      </c>
    </row>
    <row r="693" spans="2:5">
      <c r="B693" t="s">
        <v>2108</v>
      </c>
      <c r="C693">
        <v>16.25</v>
      </c>
      <c r="D693">
        <v>0</v>
      </c>
      <c r="E693">
        <v>0</v>
      </c>
    </row>
    <row r="694" spans="2:5">
      <c r="B694" t="s">
        <v>2109</v>
      </c>
      <c r="C694">
        <v>15.5</v>
      </c>
      <c r="D694">
        <v>0</v>
      </c>
      <c r="E694">
        <v>0</v>
      </c>
    </row>
    <row r="695" spans="2:5">
      <c r="B695" t="s">
        <v>2110</v>
      </c>
      <c r="C695">
        <v>17</v>
      </c>
      <c r="D695">
        <v>0</v>
      </c>
      <c r="E695">
        <v>0</v>
      </c>
    </row>
    <row r="696" spans="2:5">
      <c r="B696" t="s">
        <v>2111</v>
      </c>
      <c r="C696">
        <v>12.25</v>
      </c>
      <c r="D696">
        <v>0</v>
      </c>
      <c r="E696">
        <v>0</v>
      </c>
    </row>
    <row r="697" spans="2:5">
      <c r="B697" t="s">
        <v>2117</v>
      </c>
      <c r="C697">
        <v>15</v>
      </c>
      <c r="D697">
        <v>0</v>
      </c>
      <c r="E697">
        <v>0</v>
      </c>
    </row>
    <row r="698" spans="2:5">
      <c r="B698" t="s">
        <v>2118</v>
      </c>
      <c r="C698">
        <v>17</v>
      </c>
      <c r="D698">
        <v>0</v>
      </c>
      <c r="E698">
        <v>0</v>
      </c>
    </row>
    <row r="699" spans="2:5">
      <c r="B699" t="s">
        <v>2119</v>
      </c>
      <c r="C699">
        <v>16.5</v>
      </c>
      <c r="D699">
        <v>0</v>
      </c>
      <c r="E699">
        <v>0</v>
      </c>
    </row>
    <row r="700" spans="2:5">
      <c r="B700" t="s">
        <v>2120</v>
      </c>
      <c r="C700">
        <v>17</v>
      </c>
      <c r="D700">
        <v>0</v>
      </c>
      <c r="E700">
        <v>0</v>
      </c>
    </row>
    <row r="701" spans="2:5">
      <c r="B701" t="s">
        <v>2121</v>
      </c>
      <c r="C701">
        <v>24</v>
      </c>
      <c r="D701">
        <v>0</v>
      </c>
      <c r="E701">
        <v>0</v>
      </c>
    </row>
    <row r="702" spans="2:5">
      <c r="B702" t="s">
        <v>2102</v>
      </c>
      <c r="C702">
        <v>0</v>
      </c>
      <c r="D702">
        <v>0</v>
      </c>
      <c r="E702">
        <v>0</v>
      </c>
    </row>
    <row r="703" spans="2:5">
      <c r="B703" t="s">
        <v>2103</v>
      </c>
      <c r="C703">
        <v>0</v>
      </c>
      <c r="D703">
        <v>0</v>
      </c>
      <c r="E703">
        <v>0</v>
      </c>
    </row>
    <row r="704" spans="2:5">
      <c r="B704" t="s">
        <v>2104</v>
      </c>
      <c r="C704">
        <v>0</v>
      </c>
      <c r="D704">
        <v>0</v>
      </c>
      <c r="E704">
        <v>0</v>
      </c>
    </row>
    <row r="705" spans="2:5">
      <c r="B705" t="s">
        <v>2105</v>
      </c>
      <c r="C705">
        <v>0</v>
      </c>
      <c r="D705">
        <v>0</v>
      </c>
      <c r="E705">
        <v>0</v>
      </c>
    </row>
    <row r="706" spans="2:5">
      <c r="B706" t="s">
        <v>2106</v>
      </c>
      <c r="C706">
        <v>0</v>
      </c>
      <c r="D706">
        <v>0</v>
      </c>
      <c r="E706">
        <v>0</v>
      </c>
    </row>
    <row r="707" spans="2:5">
      <c r="B707" t="s">
        <v>2112</v>
      </c>
      <c r="C707">
        <v>0</v>
      </c>
      <c r="D707">
        <v>0</v>
      </c>
      <c r="E707">
        <v>0</v>
      </c>
    </row>
    <row r="708" spans="2:5">
      <c r="B708" t="s">
        <v>2113</v>
      </c>
      <c r="C708">
        <v>0</v>
      </c>
      <c r="D708">
        <v>0</v>
      </c>
      <c r="E708">
        <v>0</v>
      </c>
    </row>
    <row r="709" spans="2:5">
      <c r="B709" t="s">
        <v>2114</v>
      </c>
      <c r="C709">
        <v>0</v>
      </c>
      <c r="D709">
        <v>0</v>
      </c>
      <c r="E709">
        <v>0</v>
      </c>
    </row>
    <row r="710" spans="2:5">
      <c r="B710" t="s">
        <v>2115</v>
      </c>
      <c r="C710">
        <v>0</v>
      </c>
      <c r="D710">
        <v>0</v>
      </c>
      <c r="E710">
        <v>0</v>
      </c>
    </row>
    <row r="711" spans="2:5">
      <c r="B711" t="s">
        <v>2116</v>
      </c>
      <c r="C711">
        <v>0</v>
      </c>
      <c r="D711">
        <v>0</v>
      </c>
      <c r="E711">
        <v>0</v>
      </c>
    </row>
    <row r="712" spans="2:5">
      <c r="B712" t="s">
        <v>2122</v>
      </c>
      <c r="C712">
        <v>0</v>
      </c>
      <c r="D712">
        <v>0</v>
      </c>
      <c r="E712">
        <v>0</v>
      </c>
    </row>
    <row r="713" spans="2:5">
      <c r="B713" t="s">
        <v>2123</v>
      </c>
      <c r="C713">
        <v>0</v>
      </c>
      <c r="D713">
        <v>0</v>
      </c>
      <c r="E713">
        <v>0</v>
      </c>
    </row>
    <row r="714" spans="2:5">
      <c r="B714" t="s">
        <v>2124</v>
      </c>
      <c r="C714">
        <v>0</v>
      </c>
      <c r="D714">
        <v>0</v>
      </c>
      <c r="E714">
        <v>0</v>
      </c>
    </row>
    <row r="715" spans="2:5">
      <c r="B715" t="s">
        <v>2125</v>
      </c>
      <c r="C715">
        <v>0</v>
      </c>
      <c r="D715">
        <v>0</v>
      </c>
      <c r="E715">
        <v>0</v>
      </c>
    </row>
    <row r="716" spans="2:5">
      <c r="B716" t="s">
        <v>2126</v>
      </c>
      <c r="C716">
        <v>0</v>
      </c>
      <c r="D716">
        <v>0</v>
      </c>
      <c r="E716">
        <v>0</v>
      </c>
    </row>
    <row r="717" spans="2:5">
      <c r="B717" t="s">
        <v>2861</v>
      </c>
      <c r="C717">
        <v>0</v>
      </c>
      <c r="D717">
        <v>0</v>
      </c>
      <c r="E717">
        <v>0</v>
      </c>
    </row>
    <row r="718" spans="2:5">
      <c r="B718" t="s">
        <v>2862</v>
      </c>
      <c r="C718">
        <v>0</v>
      </c>
      <c r="D718">
        <v>0</v>
      </c>
      <c r="E718">
        <v>0</v>
      </c>
    </row>
    <row r="719" spans="2:5">
      <c r="B719" t="s">
        <v>2863</v>
      </c>
      <c r="C719">
        <v>0</v>
      </c>
      <c r="D719">
        <v>0</v>
      </c>
      <c r="E719">
        <v>0</v>
      </c>
    </row>
    <row r="720" spans="2:5">
      <c r="B720" t="s">
        <v>2864</v>
      </c>
      <c r="C720">
        <v>0</v>
      </c>
      <c r="D720">
        <v>0</v>
      </c>
      <c r="E720">
        <v>0</v>
      </c>
    </row>
    <row r="721" spans="1:5">
      <c r="B721" t="s">
        <v>2865</v>
      </c>
      <c r="C721">
        <v>0</v>
      </c>
      <c r="D721">
        <v>0</v>
      </c>
      <c r="E721">
        <v>0</v>
      </c>
    </row>
    <row r="722" spans="1:5">
      <c r="B722" t="s">
        <v>2866</v>
      </c>
      <c r="C722">
        <v>0</v>
      </c>
      <c r="D722">
        <v>0</v>
      </c>
      <c r="E722">
        <v>0</v>
      </c>
    </row>
    <row r="723" spans="1:5">
      <c r="B723" t="s">
        <v>2867</v>
      </c>
      <c r="C723">
        <v>0</v>
      </c>
      <c r="D723">
        <v>0</v>
      </c>
      <c r="E723">
        <v>0</v>
      </c>
    </row>
    <row r="724" spans="1:5">
      <c r="B724" t="s">
        <v>2868</v>
      </c>
      <c r="C724">
        <v>0</v>
      </c>
      <c r="D724">
        <v>0</v>
      </c>
      <c r="E724">
        <v>0</v>
      </c>
    </row>
    <row r="725" spans="1:5">
      <c r="B725" t="s">
        <v>2869</v>
      </c>
      <c r="C725">
        <v>0</v>
      </c>
      <c r="D725">
        <v>0</v>
      </c>
      <c r="E725">
        <v>0</v>
      </c>
    </row>
    <row r="726" spans="1:5">
      <c r="B726" t="s">
        <v>2870</v>
      </c>
      <c r="C726">
        <v>0</v>
      </c>
      <c r="D726">
        <v>0</v>
      </c>
      <c r="E726">
        <v>0</v>
      </c>
    </row>
    <row r="727" spans="1:5">
      <c r="B727" t="s">
        <v>2871</v>
      </c>
      <c r="C727">
        <v>0</v>
      </c>
      <c r="D727">
        <v>0</v>
      </c>
      <c r="E727">
        <v>0</v>
      </c>
    </row>
    <row r="728" spans="1:5">
      <c r="B728" t="s">
        <v>2872</v>
      </c>
      <c r="C728">
        <v>0</v>
      </c>
      <c r="D728">
        <v>0</v>
      </c>
      <c r="E728">
        <v>0</v>
      </c>
    </row>
    <row r="729" spans="1:5">
      <c r="B729" t="s">
        <v>2873</v>
      </c>
      <c r="C729">
        <v>0</v>
      </c>
      <c r="D729">
        <v>0</v>
      </c>
      <c r="E729">
        <v>0</v>
      </c>
    </row>
    <row r="730" spans="1:5">
      <c r="B730" t="s">
        <v>2874</v>
      </c>
      <c r="C730">
        <v>0</v>
      </c>
      <c r="D730">
        <v>0</v>
      </c>
      <c r="E730">
        <v>0</v>
      </c>
    </row>
    <row r="731" spans="1:5">
      <c r="B731" t="s">
        <v>2875</v>
      </c>
      <c r="C731">
        <v>0</v>
      </c>
      <c r="D731">
        <v>0</v>
      </c>
      <c r="E731">
        <v>0</v>
      </c>
    </row>
    <row r="732" spans="1:5">
      <c r="B732" t="s">
        <v>2378</v>
      </c>
      <c r="C732">
        <v>24</v>
      </c>
      <c r="D732">
        <v>0</v>
      </c>
      <c r="E732">
        <v>0</v>
      </c>
    </row>
    <row r="733" spans="1:5">
      <c r="A733" t="s">
        <v>2995</v>
      </c>
    </row>
    <row r="736" spans="1:5">
      <c r="A736" t="s">
        <v>2379</v>
      </c>
    </row>
    <row r="738" spans="2:6">
      <c r="C738" t="s">
        <v>2380</v>
      </c>
      <c r="D738" t="s">
        <v>2381</v>
      </c>
      <c r="E738" t="s">
        <v>2382</v>
      </c>
      <c r="F738" t="s">
        <v>2383</v>
      </c>
    </row>
    <row r="739" spans="2:6">
      <c r="B739" t="s">
        <v>2097</v>
      </c>
      <c r="C739">
        <v>16.25</v>
      </c>
      <c r="D739">
        <v>0.25</v>
      </c>
      <c r="E739">
        <v>0</v>
      </c>
      <c r="F739">
        <v>0.25</v>
      </c>
    </row>
    <row r="740" spans="2:6">
      <c r="B740" t="s">
        <v>2098</v>
      </c>
      <c r="C740">
        <v>15.75</v>
      </c>
      <c r="D740">
        <v>2.25</v>
      </c>
      <c r="E740">
        <v>0</v>
      </c>
      <c r="F740">
        <v>2.25</v>
      </c>
    </row>
    <row r="741" spans="2:6">
      <c r="B741" t="s">
        <v>2099</v>
      </c>
      <c r="C741">
        <v>15.25</v>
      </c>
      <c r="D741">
        <v>3</v>
      </c>
      <c r="E741">
        <v>0</v>
      </c>
      <c r="F741">
        <v>3</v>
      </c>
    </row>
    <row r="742" spans="2:6">
      <c r="B742" t="s">
        <v>2100</v>
      </c>
      <c r="C742">
        <v>15.75</v>
      </c>
      <c r="D742">
        <v>2.25</v>
      </c>
      <c r="E742">
        <v>0</v>
      </c>
      <c r="F742">
        <v>2.25</v>
      </c>
    </row>
    <row r="743" spans="2:6">
      <c r="B743" t="s">
        <v>2101</v>
      </c>
      <c r="C743">
        <v>24</v>
      </c>
      <c r="D743">
        <v>0</v>
      </c>
      <c r="E743">
        <v>0</v>
      </c>
      <c r="F743">
        <v>0</v>
      </c>
    </row>
    <row r="744" spans="2:6">
      <c r="B744" t="s">
        <v>2107</v>
      </c>
      <c r="C744">
        <v>16.75</v>
      </c>
      <c r="D744">
        <v>0</v>
      </c>
      <c r="E744">
        <v>0</v>
      </c>
      <c r="F744">
        <v>0</v>
      </c>
    </row>
    <row r="745" spans="2:6">
      <c r="B745" t="s">
        <v>2108</v>
      </c>
      <c r="C745">
        <v>15.25</v>
      </c>
      <c r="D745">
        <v>1.5</v>
      </c>
      <c r="E745">
        <v>0</v>
      </c>
      <c r="F745">
        <v>1.5</v>
      </c>
    </row>
    <row r="746" spans="2:6">
      <c r="B746" t="s">
        <v>2109</v>
      </c>
      <c r="C746">
        <v>15.25</v>
      </c>
      <c r="D746">
        <v>0</v>
      </c>
      <c r="E746">
        <v>0</v>
      </c>
      <c r="F746">
        <v>0</v>
      </c>
    </row>
    <row r="747" spans="2:6">
      <c r="B747" t="s">
        <v>2110</v>
      </c>
      <c r="C747">
        <v>15.25</v>
      </c>
      <c r="D747">
        <v>1.5</v>
      </c>
      <c r="E747">
        <v>0</v>
      </c>
      <c r="F747">
        <v>1.5</v>
      </c>
    </row>
    <row r="748" spans="2:6">
      <c r="B748" t="s">
        <v>2111</v>
      </c>
      <c r="C748">
        <v>24</v>
      </c>
      <c r="D748">
        <v>0</v>
      </c>
      <c r="E748">
        <v>0</v>
      </c>
      <c r="F748">
        <v>0</v>
      </c>
    </row>
    <row r="749" spans="2:6">
      <c r="B749" t="s">
        <v>2117</v>
      </c>
      <c r="C749">
        <v>17.5</v>
      </c>
      <c r="D749">
        <v>0</v>
      </c>
      <c r="E749">
        <v>0</v>
      </c>
      <c r="F749">
        <v>0</v>
      </c>
    </row>
    <row r="750" spans="2:6">
      <c r="B750" t="s">
        <v>2118</v>
      </c>
      <c r="C750">
        <v>16</v>
      </c>
      <c r="D750">
        <v>1</v>
      </c>
      <c r="E750">
        <v>0</v>
      </c>
      <c r="F750">
        <v>1</v>
      </c>
    </row>
    <row r="751" spans="2:6">
      <c r="B751" t="s">
        <v>2119</v>
      </c>
      <c r="C751">
        <v>15.5</v>
      </c>
      <c r="D751">
        <v>0</v>
      </c>
      <c r="E751">
        <v>0</v>
      </c>
      <c r="F751">
        <v>0</v>
      </c>
    </row>
    <row r="752" spans="2:6">
      <c r="B752" t="s">
        <v>2120</v>
      </c>
      <c r="C752">
        <v>15.5</v>
      </c>
      <c r="D752">
        <v>1.5</v>
      </c>
      <c r="E752">
        <v>0</v>
      </c>
      <c r="F752">
        <v>1.5</v>
      </c>
    </row>
    <row r="753" spans="2:6">
      <c r="B753" t="s">
        <v>2121</v>
      </c>
      <c r="C753">
        <v>24</v>
      </c>
      <c r="D753">
        <v>0</v>
      </c>
      <c r="E753">
        <v>0</v>
      </c>
      <c r="F753">
        <v>0</v>
      </c>
    </row>
    <row r="754" spans="2:6">
      <c r="B754" t="s">
        <v>2102</v>
      </c>
      <c r="C754">
        <v>0</v>
      </c>
      <c r="D754">
        <v>0</v>
      </c>
      <c r="E754">
        <v>0</v>
      </c>
      <c r="F754">
        <v>0</v>
      </c>
    </row>
    <row r="755" spans="2:6">
      <c r="B755" t="s">
        <v>2103</v>
      </c>
      <c r="C755">
        <v>0</v>
      </c>
      <c r="D755">
        <v>0</v>
      </c>
      <c r="E755">
        <v>0</v>
      </c>
      <c r="F755">
        <v>0</v>
      </c>
    </row>
    <row r="756" spans="2:6">
      <c r="B756" t="s">
        <v>2104</v>
      </c>
      <c r="C756">
        <v>0</v>
      </c>
      <c r="D756">
        <v>0</v>
      </c>
      <c r="E756">
        <v>0</v>
      </c>
      <c r="F756">
        <v>0</v>
      </c>
    </row>
    <row r="757" spans="2:6">
      <c r="B757" t="s">
        <v>2105</v>
      </c>
      <c r="C757">
        <v>0</v>
      </c>
      <c r="D757">
        <v>0</v>
      </c>
      <c r="E757">
        <v>0</v>
      </c>
      <c r="F757">
        <v>0</v>
      </c>
    </row>
    <row r="758" spans="2:6">
      <c r="B758" t="s">
        <v>2106</v>
      </c>
      <c r="C758">
        <v>0</v>
      </c>
      <c r="D758">
        <v>0</v>
      </c>
      <c r="E758">
        <v>0</v>
      </c>
      <c r="F758">
        <v>0</v>
      </c>
    </row>
    <row r="759" spans="2:6">
      <c r="B759" t="s">
        <v>2112</v>
      </c>
      <c r="C759">
        <v>0</v>
      </c>
      <c r="D759">
        <v>0</v>
      </c>
      <c r="E759">
        <v>0</v>
      </c>
      <c r="F759">
        <v>0</v>
      </c>
    </row>
    <row r="760" spans="2:6">
      <c r="B760" t="s">
        <v>2113</v>
      </c>
      <c r="C760">
        <v>0</v>
      </c>
      <c r="D760">
        <v>0</v>
      </c>
      <c r="E760">
        <v>0</v>
      </c>
      <c r="F760">
        <v>0</v>
      </c>
    </row>
    <row r="761" spans="2:6">
      <c r="B761" t="s">
        <v>2114</v>
      </c>
      <c r="C761">
        <v>0</v>
      </c>
      <c r="D761">
        <v>0</v>
      </c>
      <c r="E761">
        <v>0</v>
      </c>
      <c r="F761">
        <v>0</v>
      </c>
    </row>
    <row r="762" spans="2:6">
      <c r="B762" t="s">
        <v>2115</v>
      </c>
      <c r="C762">
        <v>0</v>
      </c>
      <c r="D762">
        <v>0</v>
      </c>
      <c r="E762">
        <v>0</v>
      </c>
      <c r="F762">
        <v>0</v>
      </c>
    </row>
    <row r="763" spans="2:6">
      <c r="B763" t="s">
        <v>2116</v>
      </c>
      <c r="C763">
        <v>0</v>
      </c>
      <c r="D763">
        <v>0</v>
      </c>
      <c r="E763">
        <v>0</v>
      </c>
      <c r="F763">
        <v>0</v>
      </c>
    </row>
    <row r="764" spans="2:6">
      <c r="B764" t="s">
        <v>2122</v>
      </c>
      <c r="C764">
        <v>0</v>
      </c>
      <c r="D764">
        <v>0</v>
      </c>
      <c r="E764">
        <v>0</v>
      </c>
      <c r="F764">
        <v>0</v>
      </c>
    </row>
    <row r="765" spans="2:6">
      <c r="B765" t="s">
        <v>2123</v>
      </c>
      <c r="C765">
        <v>0</v>
      </c>
      <c r="D765">
        <v>0</v>
      </c>
      <c r="E765">
        <v>0</v>
      </c>
      <c r="F765">
        <v>0</v>
      </c>
    </row>
    <row r="766" spans="2:6">
      <c r="B766" t="s">
        <v>2124</v>
      </c>
      <c r="C766">
        <v>0</v>
      </c>
      <c r="D766">
        <v>0</v>
      </c>
      <c r="E766">
        <v>0</v>
      </c>
      <c r="F766">
        <v>0</v>
      </c>
    </row>
    <row r="767" spans="2:6">
      <c r="B767" t="s">
        <v>2125</v>
      </c>
      <c r="C767">
        <v>0</v>
      </c>
      <c r="D767">
        <v>0</v>
      </c>
      <c r="E767">
        <v>0</v>
      </c>
      <c r="F767">
        <v>0</v>
      </c>
    </row>
    <row r="768" spans="2:6">
      <c r="B768" t="s">
        <v>2126</v>
      </c>
      <c r="C768">
        <v>0</v>
      </c>
      <c r="D768">
        <v>0</v>
      </c>
      <c r="E768">
        <v>0</v>
      </c>
      <c r="F768">
        <v>0</v>
      </c>
    </row>
    <row r="769" spans="2:6">
      <c r="B769" t="s">
        <v>2861</v>
      </c>
      <c r="C769">
        <v>0</v>
      </c>
      <c r="D769">
        <v>0</v>
      </c>
      <c r="E769">
        <v>0</v>
      </c>
      <c r="F769">
        <v>0</v>
      </c>
    </row>
    <row r="770" spans="2:6">
      <c r="B770" t="s">
        <v>2862</v>
      </c>
      <c r="C770">
        <v>0</v>
      </c>
      <c r="D770">
        <v>0</v>
      </c>
      <c r="E770">
        <v>0</v>
      </c>
      <c r="F770">
        <v>0</v>
      </c>
    </row>
    <row r="771" spans="2:6">
      <c r="B771" t="s">
        <v>2863</v>
      </c>
      <c r="C771">
        <v>0</v>
      </c>
      <c r="D771">
        <v>0</v>
      </c>
      <c r="E771">
        <v>0</v>
      </c>
      <c r="F771">
        <v>0</v>
      </c>
    </row>
    <row r="772" spans="2:6">
      <c r="B772" t="s">
        <v>2864</v>
      </c>
      <c r="C772">
        <v>0</v>
      </c>
      <c r="D772">
        <v>0</v>
      </c>
      <c r="E772">
        <v>0</v>
      </c>
      <c r="F772">
        <v>0</v>
      </c>
    </row>
    <row r="773" spans="2:6">
      <c r="B773" t="s">
        <v>2865</v>
      </c>
      <c r="C773">
        <v>0</v>
      </c>
      <c r="D773">
        <v>0</v>
      </c>
      <c r="E773">
        <v>0</v>
      </c>
      <c r="F773">
        <v>0</v>
      </c>
    </row>
    <row r="774" spans="2:6">
      <c r="B774" t="s">
        <v>2866</v>
      </c>
      <c r="C774">
        <v>0</v>
      </c>
      <c r="D774">
        <v>0</v>
      </c>
      <c r="E774">
        <v>0</v>
      </c>
      <c r="F774">
        <v>0</v>
      </c>
    </row>
    <row r="775" spans="2:6">
      <c r="B775" t="s">
        <v>2867</v>
      </c>
      <c r="C775">
        <v>0</v>
      </c>
      <c r="D775">
        <v>0</v>
      </c>
      <c r="E775">
        <v>0</v>
      </c>
      <c r="F775">
        <v>0</v>
      </c>
    </row>
    <row r="776" spans="2:6">
      <c r="B776" t="s">
        <v>2868</v>
      </c>
      <c r="C776">
        <v>0</v>
      </c>
      <c r="D776">
        <v>0</v>
      </c>
      <c r="E776">
        <v>0</v>
      </c>
      <c r="F776">
        <v>0</v>
      </c>
    </row>
    <row r="777" spans="2:6">
      <c r="B777" t="s">
        <v>2869</v>
      </c>
      <c r="C777">
        <v>0</v>
      </c>
      <c r="D777">
        <v>0</v>
      </c>
      <c r="E777">
        <v>0</v>
      </c>
      <c r="F777">
        <v>0</v>
      </c>
    </row>
    <row r="778" spans="2:6">
      <c r="B778" t="s">
        <v>2870</v>
      </c>
      <c r="C778">
        <v>0</v>
      </c>
      <c r="D778">
        <v>0</v>
      </c>
      <c r="E778">
        <v>0</v>
      </c>
      <c r="F778">
        <v>0</v>
      </c>
    </row>
    <row r="779" spans="2:6">
      <c r="B779" t="s">
        <v>2871</v>
      </c>
      <c r="C779">
        <v>0</v>
      </c>
      <c r="D779">
        <v>0</v>
      </c>
      <c r="E779">
        <v>0</v>
      </c>
      <c r="F779">
        <v>0</v>
      </c>
    </row>
    <row r="780" spans="2:6">
      <c r="B780" t="s">
        <v>2872</v>
      </c>
      <c r="C780">
        <v>0</v>
      </c>
      <c r="D780">
        <v>0</v>
      </c>
      <c r="E780">
        <v>0</v>
      </c>
      <c r="F780">
        <v>0</v>
      </c>
    </row>
    <row r="781" spans="2:6">
      <c r="B781" t="s">
        <v>2873</v>
      </c>
      <c r="C781">
        <v>0</v>
      </c>
      <c r="D781">
        <v>0</v>
      </c>
      <c r="E781">
        <v>0</v>
      </c>
      <c r="F781">
        <v>0</v>
      </c>
    </row>
    <row r="782" spans="2:6">
      <c r="B782" t="s">
        <v>2874</v>
      </c>
      <c r="C782">
        <v>0</v>
      </c>
      <c r="D782">
        <v>0</v>
      </c>
      <c r="E782">
        <v>0</v>
      </c>
      <c r="F782">
        <v>0</v>
      </c>
    </row>
    <row r="783" spans="2:6">
      <c r="B783" t="s">
        <v>2875</v>
      </c>
      <c r="C783">
        <v>0</v>
      </c>
      <c r="D783">
        <v>0</v>
      </c>
      <c r="E783">
        <v>0</v>
      </c>
      <c r="F783">
        <v>0</v>
      </c>
    </row>
    <row r="784" spans="2:6">
      <c r="B784" t="s">
        <v>2378</v>
      </c>
      <c r="C784">
        <v>24</v>
      </c>
      <c r="D784">
        <v>7.75</v>
      </c>
      <c r="E784">
        <v>0</v>
      </c>
      <c r="F784">
        <v>7.75</v>
      </c>
    </row>
    <row r="785" spans="1:8">
      <c r="A785" t="s">
        <v>2995</v>
      </c>
    </row>
    <row r="788" spans="1:8">
      <c r="A788" t="s">
        <v>1925</v>
      </c>
    </row>
    <row r="789" spans="1:8">
      <c r="A789" t="s">
        <v>1926</v>
      </c>
      <c r="B789" t="s">
        <v>2384</v>
      </c>
    </row>
    <row r="790" spans="1:8">
      <c r="A790" t="s">
        <v>1928</v>
      </c>
      <c r="B790" t="s">
        <v>1929</v>
      </c>
    </row>
    <row r="791" spans="1:8">
      <c r="A791" t="s">
        <v>2385</v>
      </c>
    </row>
    <row r="793" spans="1:8">
      <c r="C793" t="s">
        <v>2386</v>
      </c>
      <c r="D793" t="s">
        <v>2387</v>
      </c>
      <c r="E793" t="s">
        <v>2388</v>
      </c>
      <c r="F793" t="s">
        <v>2389</v>
      </c>
      <c r="G793" t="s">
        <v>2390</v>
      </c>
      <c r="H793" t="s">
        <v>2391</v>
      </c>
    </row>
    <row r="794" spans="1:8">
      <c r="B794" t="s">
        <v>2097</v>
      </c>
      <c r="C794">
        <v>13.87</v>
      </c>
      <c r="D794">
        <v>23.72</v>
      </c>
      <c r="E794">
        <v>605.04</v>
      </c>
      <c r="F794">
        <v>1.212</v>
      </c>
      <c r="G794">
        <v>6.0000000000000001E-3</v>
      </c>
      <c r="H794">
        <v>0</v>
      </c>
    </row>
    <row r="795" spans="1:8">
      <c r="B795" t="s">
        <v>2098</v>
      </c>
      <c r="C795">
        <v>8.81</v>
      </c>
      <c r="D795">
        <v>15.06</v>
      </c>
      <c r="E795">
        <v>384.24</v>
      </c>
      <c r="F795">
        <v>1.49</v>
      </c>
      <c r="G795">
        <v>6.0000000000000001E-3</v>
      </c>
      <c r="H795">
        <v>0</v>
      </c>
    </row>
    <row r="796" spans="1:8">
      <c r="B796" t="s">
        <v>2099</v>
      </c>
      <c r="C796">
        <v>13.87</v>
      </c>
      <c r="D796">
        <v>23.72</v>
      </c>
      <c r="E796">
        <v>605.04</v>
      </c>
      <c r="F796">
        <v>1.3160000000000001</v>
      </c>
      <c r="G796">
        <v>6.0000000000000001E-3</v>
      </c>
      <c r="H796">
        <v>0</v>
      </c>
    </row>
    <row r="797" spans="1:8">
      <c r="B797" t="s">
        <v>2100</v>
      </c>
      <c r="C797">
        <v>8.81</v>
      </c>
      <c r="D797">
        <v>15.06</v>
      </c>
      <c r="E797">
        <v>384.24</v>
      </c>
      <c r="F797">
        <v>1.339</v>
      </c>
      <c r="G797">
        <v>6.0000000000000001E-3</v>
      </c>
      <c r="H797">
        <v>0</v>
      </c>
    </row>
    <row r="798" spans="1:8">
      <c r="B798" t="s">
        <v>2101</v>
      </c>
      <c r="C798">
        <v>71.55</v>
      </c>
      <c r="D798">
        <v>122.31</v>
      </c>
      <c r="E798">
        <v>3120.32</v>
      </c>
      <c r="F798">
        <v>0.85199999999999998</v>
      </c>
      <c r="G798">
        <v>0</v>
      </c>
      <c r="H798">
        <v>0</v>
      </c>
    </row>
    <row r="799" spans="1:8">
      <c r="B799" t="s">
        <v>2107</v>
      </c>
      <c r="C799">
        <v>13.87</v>
      </c>
      <c r="D799">
        <v>23.72</v>
      </c>
      <c r="E799">
        <v>605.04</v>
      </c>
      <c r="F799">
        <v>1.9670000000000001</v>
      </c>
      <c r="G799">
        <v>6.0000000000000001E-3</v>
      </c>
      <c r="H799">
        <v>0</v>
      </c>
    </row>
    <row r="800" spans="1:8">
      <c r="B800" t="s">
        <v>2108</v>
      </c>
      <c r="C800">
        <v>8.81</v>
      </c>
      <c r="D800">
        <v>15.06</v>
      </c>
      <c r="E800">
        <v>384.24</v>
      </c>
      <c r="F800">
        <v>2.4279999999999999</v>
      </c>
      <c r="G800">
        <v>6.0000000000000001E-3</v>
      </c>
      <c r="H800">
        <v>0</v>
      </c>
    </row>
    <row r="801" spans="1:8">
      <c r="B801" t="s">
        <v>2109</v>
      </c>
      <c r="C801">
        <v>13.87</v>
      </c>
      <c r="D801">
        <v>23.72</v>
      </c>
      <c r="E801">
        <v>605.04</v>
      </c>
      <c r="F801">
        <v>2.1539999999999999</v>
      </c>
      <c r="G801">
        <v>6.0000000000000001E-3</v>
      </c>
      <c r="H801">
        <v>0</v>
      </c>
    </row>
    <row r="802" spans="1:8">
      <c r="B802" t="s">
        <v>2110</v>
      </c>
      <c r="C802">
        <v>8.81</v>
      </c>
      <c r="D802">
        <v>15.06</v>
      </c>
      <c r="E802">
        <v>384.24</v>
      </c>
      <c r="F802">
        <v>2.2610000000000001</v>
      </c>
      <c r="G802">
        <v>6.0000000000000001E-3</v>
      </c>
      <c r="H802">
        <v>0</v>
      </c>
    </row>
    <row r="803" spans="1:8">
      <c r="B803" t="s">
        <v>2111</v>
      </c>
      <c r="C803">
        <v>71.55</v>
      </c>
      <c r="D803">
        <v>122.31</v>
      </c>
      <c r="E803">
        <v>3120.32</v>
      </c>
      <c r="F803">
        <v>1.1519999999999999</v>
      </c>
      <c r="G803">
        <v>0</v>
      </c>
      <c r="H803">
        <v>0</v>
      </c>
    </row>
    <row r="804" spans="1:8">
      <c r="B804" t="s">
        <v>2117</v>
      </c>
      <c r="C804">
        <v>13.87</v>
      </c>
      <c r="D804">
        <v>23.72</v>
      </c>
      <c r="E804">
        <v>604.84</v>
      </c>
      <c r="F804">
        <v>2.0670000000000002</v>
      </c>
      <c r="G804">
        <v>6.0000000000000001E-3</v>
      </c>
      <c r="H804">
        <v>0</v>
      </c>
    </row>
    <row r="805" spans="1:8">
      <c r="B805" t="s">
        <v>2118</v>
      </c>
      <c r="C805">
        <v>8.81</v>
      </c>
      <c r="D805">
        <v>15.06</v>
      </c>
      <c r="E805">
        <v>384.11</v>
      </c>
      <c r="F805">
        <v>2.544</v>
      </c>
      <c r="G805">
        <v>6.0000000000000001E-3</v>
      </c>
      <c r="H805">
        <v>0</v>
      </c>
    </row>
    <row r="806" spans="1:8">
      <c r="B806" t="s">
        <v>2119</v>
      </c>
      <c r="C806">
        <v>13.87</v>
      </c>
      <c r="D806">
        <v>23.72</v>
      </c>
      <c r="E806">
        <v>604.84</v>
      </c>
      <c r="F806">
        <v>2.2949999999999999</v>
      </c>
      <c r="G806">
        <v>6.0000000000000001E-3</v>
      </c>
      <c r="H806">
        <v>0</v>
      </c>
    </row>
    <row r="807" spans="1:8">
      <c r="B807" t="s">
        <v>2120</v>
      </c>
      <c r="C807">
        <v>8.81</v>
      </c>
      <c r="D807">
        <v>15.06</v>
      </c>
      <c r="E807">
        <v>384.11</v>
      </c>
      <c r="F807">
        <v>2.4089999999999998</v>
      </c>
      <c r="G807">
        <v>6.0000000000000001E-3</v>
      </c>
      <c r="H807">
        <v>0</v>
      </c>
    </row>
    <row r="808" spans="1:8">
      <c r="B808" t="s">
        <v>2121</v>
      </c>
      <c r="C808">
        <v>71.55</v>
      </c>
      <c r="D808">
        <v>122.31</v>
      </c>
      <c r="E808">
        <v>3119.29</v>
      </c>
      <c r="F808">
        <v>1.427</v>
      </c>
      <c r="G808">
        <v>0</v>
      </c>
      <c r="H808">
        <v>0</v>
      </c>
    </row>
    <row r="811" spans="1:8">
      <c r="A811" t="s">
        <v>2392</v>
      </c>
    </row>
    <row r="813" spans="1:8">
      <c r="C813" t="s">
        <v>2386</v>
      </c>
      <c r="D813" t="s">
        <v>2387</v>
      </c>
      <c r="E813" t="s">
        <v>2388</v>
      </c>
      <c r="F813" t="s">
        <v>2389</v>
      </c>
      <c r="G813" t="s">
        <v>2390</v>
      </c>
      <c r="H813" t="s">
        <v>2391</v>
      </c>
    </row>
    <row r="814" spans="1:8">
      <c r="B814" t="s">
        <v>2097</v>
      </c>
      <c r="C814">
        <v>13.87</v>
      </c>
      <c r="D814">
        <v>23.72</v>
      </c>
      <c r="E814">
        <v>605.04</v>
      </c>
      <c r="F814">
        <v>0.11</v>
      </c>
      <c r="G814">
        <v>0</v>
      </c>
      <c r="H814">
        <v>0</v>
      </c>
    </row>
    <row r="815" spans="1:8">
      <c r="B815" t="s">
        <v>2098</v>
      </c>
      <c r="C815">
        <v>8.81</v>
      </c>
      <c r="D815">
        <v>15.06</v>
      </c>
      <c r="E815">
        <v>384.24</v>
      </c>
      <c r="F815">
        <v>0.184</v>
      </c>
      <c r="G815">
        <v>0</v>
      </c>
      <c r="H815">
        <v>0</v>
      </c>
    </row>
    <row r="816" spans="1:8">
      <c r="B816" t="s">
        <v>2099</v>
      </c>
      <c r="C816">
        <v>13.87</v>
      </c>
      <c r="D816">
        <v>23.72</v>
      </c>
      <c r="E816">
        <v>605.04</v>
      </c>
      <c r="F816">
        <v>0.184</v>
      </c>
      <c r="G816">
        <v>0</v>
      </c>
      <c r="H816">
        <v>0</v>
      </c>
    </row>
    <row r="817" spans="1:8">
      <c r="B817" t="s">
        <v>2100</v>
      </c>
      <c r="C817">
        <v>8.81</v>
      </c>
      <c r="D817">
        <v>15.06</v>
      </c>
      <c r="E817">
        <v>384.24</v>
      </c>
      <c r="F817">
        <v>0.184</v>
      </c>
      <c r="G817">
        <v>0</v>
      </c>
      <c r="H817">
        <v>0</v>
      </c>
    </row>
    <row r="818" spans="1:8">
      <c r="B818" t="s">
        <v>2101</v>
      </c>
      <c r="C818">
        <v>71.55</v>
      </c>
      <c r="D818">
        <v>122.31</v>
      </c>
      <c r="E818">
        <v>3120.32</v>
      </c>
      <c r="F818">
        <v>9.6000000000000002E-2</v>
      </c>
      <c r="G818">
        <v>0</v>
      </c>
      <c r="H818">
        <v>0</v>
      </c>
    </row>
    <row r="819" spans="1:8">
      <c r="B819" t="s">
        <v>2107</v>
      </c>
      <c r="C819">
        <v>13.87</v>
      </c>
      <c r="D819">
        <v>23.72</v>
      </c>
      <c r="E819">
        <v>605.04</v>
      </c>
      <c r="F819">
        <v>0.184</v>
      </c>
      <c r="G819">
        <v>0</v>
      </c>
      <c r="H819">
        <v>0</v>
      </c>
    </row>
    <row r="820" spans="1:8">
      <c r="B820" t="s">
        <v>2108</v>
      </c>
      <c r="C820">
        <v>8.81</v>
      </c>
      <c r="D820">
        <v>15.06</v>
      </c>
      <c r="E820">
        <v>384.24</v>
      </c>
      <c r="F820">
        <v>0.184</v>
      </c>
      <c r="G820">
        <v>0</v>
      </c>
      <c r="H820">
        <v>0</v>
      </c>
    </row>
    <row r="821" spans="1:8">
      <c r="B821" t="s">
        <v>2109</v>
      </c>
      <c r="C821">
        <v>13.87</v>
      </c>
      <c r="D821">
        <v>23.72</v>
      </c>
      <c r="E821">
        <v>605.04</v>
      </c>
      <c r="F821">
        <v>0.184</v>
      </c>
      <c r="G821">
        <v>0</v>
      </c>
      <c r="H821">
        <v>0</v>
      </c>
    </row>
    <row r="822" spans="1:8">
      <c r="B822" t="s">
        <v>2110</v>
      </c>
      <c r="C822">
        <v>8.81</v>
      </c>
      <c r="D822">
        <v>15.06</v>
      </c>
      <c r="E822">
        <v>384.24</v>
      </c>
      <c r="F822">
        <v>0.184</v>
      </c>
      <c r="G822">
        <v>0</v>
      </c>
      <c r="H822">
        <v>0</v>
      </c>
    </row>
    <row r="823" spans="1:8">
      <c r="B823" t="s">
        <v>2111</v>
      </c>
      <c r="C823">
        <v>71.55</v>
      </c>
      <c r="D823">
        <v>122.31</v>
      </c>
      <c r="E823">
        <v>3120.32</v>
      </c>
      <c r="F823">
        <v>0.127</v>
      </c>
      <c r="G823">
        <v>0</v>
      </c>
      <c r="H823">
        <v>0</v>
      </c>
    </row>
    <row r="824" spans="1:8">
      <c r="B824" t="s">
        <v>2117</v>
      </c>
      <c r="C824">
        <v>13.87</v>
      </c>
      <c r="D824">
        <v>23.72</v>
      </c>
      <c r="E824">
        <v>604.84</v>
      </c>
      <c r="F824">
        <v>0.183</v>
      </c>
      <c r="G824">
        <v>0</v>
      </c>
      <c r="H824">
        <v>0</v>
      </c>
    </row>
    <row r="825" spans="1:8">
      <c r="B825" t="s">
        <v>2118</v>
      </c>
      <c r="C825">
        <v>8.81</v>
      </c>
      <c r="D825">
        <v>15.06</v>
      </c>
      <c r="E825">
        <v>384.11</v>
      </c>
      <c r="F825">
        <v>0.186</v>
      </c>
      <c r="G825">
        <v>0</v>
      </c>
      <c r="H825">
        <v>0</v>
      </c>
    </row>
    <row r="826" spans="1:8">
      <c r="B826" t="s">
        <v>2119</v>
      </c>
      <c r="C826">
        <v>13.87</v>
      </c>
      <c r="D826">
        <v>23.72</v>
      </c>
      <c r="E826">
        <v>604.84</v>
      </c>
      <c r="F826">
        <v>0.183</v>
      </c>
      <c r="G826">
        <v>0</v>
      </c>
      <c r="H826">
        <v>0</v>
      </c>
    </row>
    <row r="827" spans="1:8">
      <c r="B827" t="s">
        <v>2120</v>
      </c>
      <c r="C827">
        <v>8.81</v>
      </c>
      <c r="D827">
        <v>15.06</v>
      </c>
      <c r="E827">
        <v>384.11</v>
      </c>
      <c r="F827">
        <v>0.183</v>
      </c>
      <c r="G827">
        <v>0</v>
      </c>
      <c r="H827">
        <v>0</v>
      </c>
    </row>
    <row r="828" spans="1:8">
      <c r="B828" t="s">
        <v>2121</v>
      </c>
      <c r="C828">
        <v>71.55</v>
      </c>
      <c r="D828">
        <v>122.31</v>
      </c>
      <c r="E828">
        <v>3119.29</v>
      </c>
      <c r="F828">
        <v>0.18099999999999999</v>
      </c>
      <c r="G828">
        <v>0</v>
      </c>
      <c r="H828">
        <v>0</v>
      </c>
    </row>
    <row r="831" spans="1:8">
      <c r="A831" t="s">
        <v>1925</v>
      </c>
    </row>
    <row r="832" spans="1:8">
      <c r="A832" t="s">
        <v>1926</v>
      </c>
      <c r="B832" t="s">
        <v>2393</v>
      </c>
    </row>
    <row r="833" spans="1:4">
      <c r="A833" t="s">
        <v>1928</v>
      </c>
      <c r="B833" t="s">
        <v>1929</v>
      </c>
    </row>
    <row r="834" spans="1:4">
      <c r="A834" t="s">
        <v>2394</v>
      </c>
    </row>
    <row r="836" spans="1:4">
      <c r="C836" t="s">
        <v>2017</v>
      </c>
      <c r="D836" t="s">
        <v>2395</v>
      </c>
    </row>
    <row r="837" spans="1:4">
      <c r="B837" t="s">
        <v>2396</v>
      </c>
      <c r="C837">
        <v>180</v>
      </c>
      <c r="D837">
        <v>36</v>
      </c>
    </row>
    <row r="838" spans="1:4">
      <c r="B838" t="s">
        <v>358</v>
      </c>
      <c r="C838">
        <v>45</v>
      </c>
      <c r="D838">
        <v>1</v>
      </c>
    </row>
    <row r="839" spans="1:4">
      <c r="B839" t="s">
        <v>519</v>
      </c>
      <c r="C839">
        <v>45</v>
      </c>
      <c r="D839">
        <v>5</v>
      </c>
    </row>
    <row r="840" spans="1:4">
      <c r="B840" t="s">
        <v>607</v>
      </c>
      <c r="C840">
        <v>0</v>
      </c>
      <c r="D840">
        <v>0</v>
      </c>
    </row>
    <row r="841" spans="1:4">
      <c r="B841" t="s">
        <v>2397</v>
      </c>
      <c r="C841">
        <v>0</v>
      </c>
      <c r="D841">
        <v>0</v>
      </c>
    </row>
    <row r="842" spans="1:4">
      <c r="B842" t="s">
        <v>2398</v>
      </c>
      <c r="C842">
        <v>0</v>
      </c>
      <c r="D842">
        <v>0</v>
      </c>
    </row>
    <row r="843" spans="1:4">
      <c r="B843" t="s">
        <v>2399</v>
      </c>
      <c r="C843">
        <v>12</v>
      </c>
      <c r="D843">
        <v>12</v>
      </c>
    </row>
    <row r="844" spans="1:4">
      <c r="B844" t="s">
        <v>2400</v>
      </c>
      <c r="C844">
        <v>0</v>
      </c>
      <c r="D844">
        <v>0</v>
      </c>
    </row>
    <row r="845" spans="1:4">
      <c r="B845" t="s">
        <v>2401</v>
      </c>
      <c r="C845">
        <v>0</v>
      </c>
      <c r="D845">
        <v>0</v>
      </c>
    </row>
    <row r="846" spans="1:4">
      <c r="B846" t="s">
        <v>2402</v>
      </c>
      <c r="C846">
        <v>0</v>
      </c>
      <c r="D846">
        <v>0</v>
      </c>
    </row>
    <row r="847" spans="1:4">
      <c r="B847" t="s">
        <v>2403</v>
      </c>
      <c r="C847">
        <v>0</v>
      </c>
      <c r="D847">
        <v>0</v>
      </c>
    </row>
    <row r="848" spans="1:4">
      <c r="B848" t="s">
        <v>2404</v>
      </c>
      <c r="C848">
        <v>0</v>
      </c>
      <c r="D848">
        <v>0</v>
      </c>
    </row>
    <row r="849" spans="1:4">
      <c r="B849" t="s">
        <v>2405</v>
      </c>
      <c r="C849">
        <v>0</v>
      </c>
      <c r="D849">
        <v>0</v>
      </c>
    </row>
    <row r="850" spans="1:4">
      <c r="B850" t="s">
        <v>2406</v>
      </c>
      <c r="C850">
        <v>0</v>
      </c>
      <c r="D850">
        <v>0</v>
      </c>
    </row>
    <row r="853" spans="1:4">
      <c r="A853" t="s">
        <v>354</v>
      </c>
    </row>
    <row r="855" spans="1:4">
      <c r="C855" t="s">
        <v>2407</v>
      </c>
    </row>
    <row r="856" spans="1:4">
      <c r="B856" t="s">
        <v>2408</v>
      </c>
      <c r="C856">
        <v>1</v>
      </c>
    </row>
    <row r="857" spans="1:4">
      <c r="B857" t="s">
        <v>2409</v>
      </c>
      <c r="C857">
        <v>45</v>
      </c>
    </row>
    <row r="858" spans="1:4">
      <c r="B858" t="s">
        <v>2410</v>
      </c>
      <c r="C858">
        <v>0</v>
      </c>
    </row>
    <row r="859" spans="1:4">
      <c r="B859" t="s">
        <v>2411</v>
      </c>
      <c r="C859">
        <v>15</v>
      </c>
    </row>
    <row r="860" spans="1:4">
      <c r="B860" t="s">
        <v>2412</v>
      </c>
      <c r="C860">
        <v>15</v>
      </c>
    </row>
    <row r="863" spans="1:4">
      <c r="A863" t="s">
        <v>2413</v>
      </c>
    </row>
    <row r="865" spans="1:3">
      <c r="C865" t="s">
        <v>2407</v>
      </c>
    </row>
    <row r="866" spans="1:3">
      <c r="B866" t="s">
        <v>2414</v>
      </c>
      <c r="C866">
        <v>1539</v>
      </c>
    </row>
    <row r="867" spans="1:3">
      <c r="B867" t="s">
        <v>2415</v>
      </c>
      <c r="C867">
        <v>218</v>
      </c>
    </row>
    <row r="868" spans="1:3">
      <c r="B868" t="s">
        <v>2416</v>
      </c>
      <c r="C868">
        <v>4159</v>
      </c>
    </row>
    <row r="869" spans="1:3">
      <c r="B869" t="s">
        <v>2417</v>
      </c>
      <c r="C869">
        <v>114</v>
      </c>
    </row>
    <row r="870" spans="1:3">
      <c r="B870" t="s">
        <v>2418</v>
      </c>
      <c r="C870">
        <v>190</v>
      </c>
    </row>
    <row r="871" spans="1:3">
      <c r="B871" t="s">
        <v>2419</v>
      </c>
      <c r="C871">
        <v>96</v>
      </c>
    </row>
    <row r="872" spans="1:3">
      <c r="B872" t="s">
        <v>2420</v>
      </c>
      <c r="C872">
        <v>708</v>
      </c>
    </row>
    <row r="875" spans="1:3">
      <c r="A875" t="s">
        <v>1925</v>
      </c>
    </row>
    <row r="876" spans="1:3">
      <c r="A876" t="s">
        <v>1926</v>
      </c>
      <c r="B876" t="s">
        <v>2421</v>
      </c>
    </row>
    <row r="877" spans="1:3">
      <c r="A877" t="s">
        <v>1928</v>
      </c>
      <c r="B877" t="s">
        <v>1929</v>
      </c>
    </row>
    <row r="878" spans="1:3">
      <c r="A878" t="s">
        <v>2901</v>
      </c>
    </row>
    <row r="880" spans="1:3">
      <c r="C880" t="s">
        <v>2902</v>
      </c>
    </row>
    <row r="881" spans="1:6">
      <c r="B881" t="s">
        <v>2101</v>
      </c>
      <c r="C881">
        <v>139.96</v>
      </c>
    </row>
    <row r="882" spans="1:6">
      <c r="B882" t="s">
        <v>2111</v>
      </c>
      <c r="C882">
        <v>139.96</v>
      </c>
    </row>
    <row r="883" spans="1:6">
      <c r="B883" t="s">
        <v>2121</v>
      </c>
      <c r="C883">
        <v>139.96</v>
      </c>
    </row>
    <row r="886" spans="1:6">
      <c r="A886" t="s">
        <v>2903</v>
      </c>
    </row>
    <row r="888" spans="1:6">
      <c r="C888" t="s">
        <v>2904</v>
      </c>
      <c r="D888" t="s">
        <v>2422</v>
      </c>
      <c r="E888" t="s">
        <v>2423</v>
      </c>
      <c r="F888" t="s">
        <v>2424</v>
      </c>
    </row>
    <row r="889" spans="1:6">
      <c r="B889" t="s">
        <v>2905</v>
      </c>
      <c r="C889">
        <v>0.16800999999999999</v>
      </c>
      <c r="D889">
        <v>1.2799999999999999E-4</v>
      </c>
      <c r="E889">
        <v>0.16800999999999999</v>
      </c>
    </row>
    <row r="890" spans="1:6">
      <c r="B890" t="s">
        <v>2906</v>
      </c>
      <c r="C890">
        <v>0.106696</v>
      </c>
      <c r="D890">
        <v>1.0900000000000001E-4</v>
      </c>
      <c r="E890">
        <v>0.14327999999999999</v>
      </c>
    </row>
    <row r="891" spans="1:6">
      <c r="B891" t="s">
        <v>2907</v>
      </c>
      <c r="C891">
        <v>0.16800999999999999</v>
      </c>
      <c r="D891">
        <v>1.75E-4</v>
      </c>
      <c r="E891">
        <v>0.22952400000000001</v>
      </c>
      <c r="F891">
        <v>1.1499999999999999</v>
      </c>
    </row>
    <row r="892" spans="1:6">
      <c r="B892" t="s">
        <v>2908</v>
      </c>
      <c r="C892">
        <v>0.106696</v>
      </c>
      <c r="D892">
        <v>1.03E-4</v>
      </c>
      <c r="E892">
        <v>0.13561999999999999</v>
      </c>
    </row>
    <row r="893" spans="1:6">
      <c r="B893" t="s">
        <v>2909</v>
      </c>
      <c r="C893">
        <v>0.16800999999999999</v>
      </c>
      <c r="D893">
        <v>1.4100000000000001E-4</v>
      </c>
      <c r="E893">
        <v>0.18554000000000001</v>
      </c>
    </row>
    <row r="894" spans="1:6">
      <c r="B894" t="s">
        <v>2910</v>
      </c>
      <c r="C894">
        <v>0.106696</v>
      </c>
      <c r="D894">
        <v>1.6799999999999999E-4</v>
      </c>
      <c r="E894">
        <v>0.22114</v>
      </c>
    </row>
    <row r="895" spans="1:6">
      <c r="B895" t="s">
        <v>2911</v>
      </c>
      <c r="C895">
        <v>0.16800999999999999</v>
      </c>
      <c r="D895">
        <v>2.2800000000000001E-4</v>
      </c>
      <c r="E895">
        <v>0.29955999999999999</v>
      </c>
      <c r="F895">
        <v>1.5</v>
      </c>
    </row>
    <row r="896" spans="1:6">
      <c r="B896" t="s">
        <v>2912</v>
      </c>
      <c r="C896">
        <v>0.106696</v>
      </c>
      <c r="D896">
        <v>1.76E-4</v>
      </c>
      <c r="E896">
        <v>0.23172000000000001</v>
      </c>
    </row>
    <row r="897" spans="1:6">
      <c r="B897" t="s">
        <v>2913</v>
      </c>
      <c r="C897">
        <v>0.16800999999999999</v>
      </c>
      <c r="D897">
        <v>1.74E-4</v>
      </c>
      <c r="E897">
        <v>0.2293</v>
      </c>
    </row>
    <row r="898" spans="1:6">
      <c r="B898" t="s">
        <v>2914</v>
      </c>
      <c r="C898">
        <v>0.108489</v>
      </c>
      <c r="D898">
        <v>1.73E-4</v>
      </c>
      <c r="E898">
        <v>0.22742000000000001</v>
      </c>
    </row>
    <row r="899" spans="1:6">
      <c r="B899" t="s">
        <v>2915</v>
      </c>
      <c r="C899">
        <v>0.16800999999999999</v>
      </c>
      <c r="D899">
        <v>2.6600000000000001E-4</v>
      </c>
      <c r="E899">
        <v>0.34983900000000001</v>
      </c>
      <c r="F899">
        <v>1.75</v>
      </c>
    </row>
    <row r="900" spans="1:6">
      <c r="B900" t="s">
        <v>2916</v>
      </c>
      <c r="C900">
        <v>0.10685</v>
      </c>
      <c r="D900">
        <v>1.9599999999999999E-4</v>
      </c>
      <c r="E900">
        <v>0.25796000000000002</v>
      </c>
    </row>
    <row r="903" spans="1:6">
      <c r="A903" t="s">
        <v>2301</v>
      </c>
    </row>
    <row r="905" spans="1:6">
      <c r="C905" t="s">
        <v>2425</v>
      </c>
      <c r="D905" t="s">
        <v>2426</v>
      </c>
      <c r="E905" t="s">
        <v>2427</v>
      </c>
    </row>
    <row r="906" spans="1:6">
      <c r="B906" t="s">
        <v>2300</v>
      </c>
      <c r="C906">
        <v>1.2799999999999999E-4</v>
      </c>
      <c r="D906">
        <v>5878.83</v>
      </c>
      <c r="E906">
        <v>160.83000000000001</v>
      </c>
    </row>
    <row r="907" spans="1:6">
      <c r="B907" t="s">
        <v>2302</v>
      </c>
      <c r="C907">
        <v>1.0900000000000001E-4</v>
      </c>
      <c r="D907">
        <v>5013.5200000000004</v>
      </c>
      <c r="E907">
        <v>137.16</v>
      </c>
    </row>
    <row r="908" spans="1:6">
      <c r="B908" t="s">
        <v>2303</v>
      </c>
      <c r="C908">
        <v>1.75E-4</v>
      </c>
      <c r="D908">
        <v>8031.3</v>
      </c>
      <c r="E908">
        <v>219.72</v>
      </c>
    </row>
    <row r="909" spans="1:6">
      <c r="B909" t="s">
        <v>2304</v>
      </c>
      <c r="C909">
        <v>1.03E-4</v>
      </c>
      <c r="D909">
        <v>4745.49</v>
      </c>
      <c r="E909">
        <v>129.83000000000001</v>
      </c>
    </row>
    <row r="910" spans="1:6">
      <c r="B910" t="s">
        <v>2305</v>
      </c>
      <c r="C910">
        <v>1.0790000000000001E-3</v>
      </c>
      <c r="D910">
        <v>49606.82</v>
      </c>
      <c r="E910">
        <v>1357.13</v>
      </c>
    </row>
    <row r="911" spans="1:6">
      <c r="B911" t="s">
        <v>2306</v>
      </c>
      <c r="C911">
        <v>1.4100000000000001E-4</v>
      </c>
      <c r="D911">
        <v>6492.24</v>
      </c>
      <c r="E911">
        <v>177.61</v>
      </c>
    </row>
    <row r="912" spans="1:6">
      <c r="B912" t="s">
        <v>2307</v>
      </c>
      <c r="C912">
        <v>1.6799999999999999E-4</v>
      </c>
      <c r="D912">
        <v>7737.92</v>
      </c>
      <c r="E912">
        <v>211.69</v>
      </c>
    </row>
    <row r="913" spans="1:5">
      <c r="B913" t="s">
        <v>2308</v>
      </c>
      <c r="C913">
        <v>2.2800000000000001E-4</v>
      </c>
      <c r="D913">
        <v>10481.93</v>
      </c>
      <c r="E913">
        <v>286.76</v>
      </c>
    </row>
    <row r="914" spans="1:5">
      <c r="B914" t="s">
        <v>2309</v>
      </c>
      <c r="C914">
        <v>1.76E-4</v>
      </c>
      <c r="D914">
        <v>8108.13</v>
      </c>
      <c r="E914">
        <v>221.82</v>
      </c>
    </row>
    <row r="915" spans="1:5">
      <c r="B915" t="s">
        <v>2310</v>
      </c>
      <c r="C915">
        <v>1.4959999999999999E-3</v>
      </c>
      <c r="D915">
        <v>68774.92</v>
      </c>
      <c r="E915">
        <v>1881.53</v>
      </c>
    </row>
    <row r="916" spans="1:5">
      <c r="B916" t="s">
        <v>2311</v>
      </c>
      <c r="C916">
        <v>1.74E-4</v>
      </c>
      <c r="D916">
        <v>8023.45</v>
      </c>
      <c r="E916">
        <v>219.5</v>
      </c>
    </row>
    <row r="917" spans="1:5">
      <c r="B917" t="s">
        <v>2312</v>
      </c>
      <c r="C917">
        <v>1.73E-4</v>
      </c>
      <c r="D917">
        <v>7957.67</v>
      </c>
      <c r="E917">
        <v>217.7</v>
      </c>
    </row>
    <row r="918" spans="1:5">
      <c r="B918" t="s">
        <v>2313</v>
      </c>
      <c r="C918">
        <v>2.6600000000000001E-4</v>
      </c>
      <c r="D918">
        <v>12241.25</v>
      </c>
      <c r="E918">
        <v>334.89</v>
      </c>
    </row>
    <row r="919" spans="1:5">
      <c r="B919" t="s">
        <v>2314</v>
      </c>
      <c r="C919">
        <v>1.9599999999999999E-4</v>
      </c>
      <c r="D919">
        <v>9026.2900000000009</v>
      </c>
      <c r="E919">
        <v>246.94</v>
      </c>
    </row>
    <row r="920" spans="1:5">
      <c r="B920" t="s">
        <v>2315</v>
      </c>
      <c r="C920">
        <v>2.0100000000000001E-3</v>
      </c>
      <c r="D920">
        <v>92421.88</v>
      </c>
      <c r="E920">
        <v>2528.4499999999998</v>
      </c>
    </row>
    <row r="921" spans="1:5">
      <c r="B921" t="s">
        <v>2316</v>
      </c>
      <c r="C921">
        <v>2.2769999999999999E-3</v>
      </c>
      <c r="D921">
        <v>104685.29</v>
      </c>
      <c r="E921">
        <v>1807.19</v>
      </c>
    </row>
    <row r="924" spans="1:5">
      <c r="A924" t="s">
        <v>2323</v>
      </c>
    </row>
    <row r="926" spans="1:5">
      <c r="C926" t="s">
        <v>2428</v>
      </c>
    </row>
    <row r="927" spans="1:5">
      <c r="B927" t="s">
        <v>2891</v>
      </c>
      <c r="C927">
        <v>1.1499999999999999</v>
      </c>
    </row>
    <row r="928" spans="1:5">
      <c r="B928" t="s">
        <v>2895</v>
      </c>
      <c r="C928">
        <v>1.5</v>
      </c>
    </row>
    <row r="929" spans="1:4">
      <c r="B929" t="s">
        <v>2899</v>
      </c>
      <c r="C929">
        <v>1.75</v>
      </c>
    </row>
    <row r="932" spans="1:4">
      <c r="A932" t="s">
        <v>2429</v>
      </c>
    </row>
    <row r="933" spans="1:4">
      <c r="B933" s="581"/>
    </row>
    <row r="934" spans="1:4">
      <c r="C934" t="s">
        <v>2422</v>
      </c>
      <c r="D934" t="s">
        <v>2423</v>
      </c>
    </row>
    <row r="935" spans="1:4">
      <c r="B935" t="s">
        <v>2430</v>
      </c>
      <c r="C935">
        <v>1.0790000000000001E-3</v>
      </c>
      <c r="D935">
        <v>1.42</v>
      </c>
    </row>
    <row r="936" spans="1:4">
      <c r="B936" t="s">
        <v>2431</v>
      </c>
      <c r="C936">
        <v>1.4959999999999999E-3</v>
      </c>
      <c r="D936">
        <v>1.97</v>
      </c>
    </row>
    <row r="937" spans="1:4">
      <c r="B937" t="s">
        <v>2432</v>
      </c>
      <c r="C937">
        <v>2.0100000000000001E-3</v>
      </c>
      <c r="D937">
        <v>2.64</v>
      </c>
    </row>
    <row r="940" spans="1:4">
      <c r="A940" t="s">
        <v>2433</v>
      </c>
    </row>
    <row r="942" spans="1:4">
      <c r="C942" t="s">
        <v>2428</v>
      </c>
    </row>
    <row r="943" spans="1:4">
      <c r="B943" t="s">
        <v>2434</v>
      </c>
      <c r="C943">
        <v>19.5</v>
      </c>
    </row>
    <row r="946" spans="1:5">
      <c r="A946" t="s">
        <v>2435</v>
      </c>
    </row>
    <row r="948" spans="1:5">
      <c r="C948" t="s">
        <v>2436</v>
      </c>
    </row>
    <row r="949" spans="1:5">
      <c r="B949" t="s">
        <v>2356</v>
      </c>
      <c r="C949">
        <v>19.5</v>
      </c>
    </row>
    <row r="952" spans="1:5">
      <c r="A952" t="s">
        <v>2437</v>
      </c>
    </row>
    <row r="954" spans="1:5">
      <c r="C954" t="s">
        <v>2438</v>
      </c>
    </row>
    <row r="955" spans="1:5">
      <c r="B955" t="s">
        <v>2366</v>
      </c>
      <c r="C955">
        <v>19.5</v>
      </c>
    </row>
    <row r="958" spans="1:5">
      <c r="A958" t="s">
        <v>2289</v>
      </c>
    </row>
    <row r="960" spans="1:5">
      <c r="C960" t="s">
        <v>2439</v>
      </c>
      <c r="D960" t="s">
        <v>2440</v>
      </c>
      <c r="E960" t="s">
        <v>2441</v>
      </c>
    </row>
    <row r="961" spans="1:5">
      <c r="B961" t="s">
        <v>2288</v>
      </c>
      <c r="C961">
        <v>1.0279999999999999E-2</v>
      </c>
      <c r="D961">
        <v>19.5</v>
      </c>
      <c r="E961">
        <v>7.22</v>
      </c>
    </row>
    <row r="964" spans="1:5">
      <c r="A964" t="s">
        <v>2442</v>
      </c>
    </row>
    <row r="966" spans="1:5">
      <c r="C966" t="s">
        <v>2443</v>
      </c>
      <c r="D966" t="s">
        <v>2444</v>
      </c>
    </row>
    <row r="967" spans="1:5">
      <c r="B967" t="s">
        <v>2445</v>
      </c>
      <c r="C967">
        <v>1.0279999999999999E-2</v>
      </c>
      <c r="D967">
        <v>4.6E-5</v>
      </c>
    </row>
    <row r="968" spans="1:5">
      <c r="B968" t="s">
        <v>2446</v>
      </c>
      <c r="C968">
        <v>2.2769999999999999E-3</v>
      </c>
      <c r="D968">
        <v>2.0900000000000001E-4</v>
      </c>
    </row>
    <row r="971" spans="1:5">
      <c r="A971" t="s">
        <v>2447</v>
      </c>
    </row>
    <row r="973" spans="1:5">
      <c r="C973" t="s">
        <v>2448</v>
      </c>
      <c r="D973" t="s">
        <v>2449</v>
      </c>
    </row>
    <row r="974" spans="1:5">
      <c r="B974" t="s">
        <v>2450</v>
      </c>
      <c r="C974">
        <v>8.8999999999999999E-3</v>
      </c>
      <c r="D974">
        <v>10.01</v>
      </c>
    </row>
    <row r="975" spans="1:5">
      <c r="B975" t="s">
        <v>2451</v>
      </c>
      <c r="C975">
        <v>1.0279999999999999E-2</v>
      </c>
      <c r="D975">
        <v>11.57</v>
      </c>
    </row>
    <row r="978" spans="1:4">
      <c r="A978" t="s">
        <v>2274</v>
      </c>
    </row>
    <row r="980" spans="1:4">
      <c r="C980" t="s">
        <v>2452</v>
      </c>
      <c r="D980" t="s">
        <v>2453</v>
      </c>
    </row>
    <row r="981" spans="1:4">
      <c r="B981" t="s">
        <v>2273</v>
      </c>
      <c r="C981">
        <v>5.1399999999999996E-3</v>
      </c>
      <c r="D981">
        <v>6.0639999999999999E-3</v>
      </c>
    </row>
    <row r="982" spans="1:4">
      <c r="B982" t="s">
        <v>2275</v>
      </c>
      <c r="C982">
        <v>5.1399999999999996E-3</v>
      </c>
      <c r="D982">
        <v>6.0639999999999999E-3</v>
      </c>
    </row>
    <row r="985" spans="1:4">
      <c r="A985" t="s">
        <v>2277</v>
      </c>
    </row>
    <row r="987" spans="1:4">
      <c r="C987" t="s">
        <v>2439</v>
      </c>
    </row>
    <row r="988" spans="1:4">
      <c r="B988" t="s">
        <v>2276</v>
      </c>
      <c r="C988">
        <v>4.45E-3</v>
      </c>
    </row>
    <row r="989" spans="1:4">
      <c r="B989" t="s">
        <v>2278</v>
      </c>
      <c r="C989">
        <v>4.45E-3</v>
      </c>
    </row>
    <row r="992" spans="1:4">
      <c r="A992" t="s">
        <v>2330</v>
      </c>
    </row>
    <row r="994" spans="1:11">
      <c r="C994" t="s">
        <v>2454</v>
      </c>
      <c r="D994" t="s">
        <v>2455</v>
      </c>
    </row>
    <row r="995" spans="1:11">
      <c r="B995" t="s">
        <v>2329</v>
      </c>
      <c r="C995">
        <v>8.8999999999999999E-3</v>
      </c>
      <c r="D995">
        <v>1515.85</v>
      </c>
    </row>
    <row r="996" spans="1:11">
      <c r="B996" t="s">
        <v>2332</v>
      </c>
      <c r="D996">
        <v>618.59</v>
      </c>
    </row>
    <row r="997" spans="1:11">
      <c r="B997" t="s">
        <v>2333</v>
      </c>
      <c r="C997">
        <v>1.2128E-2</v>
      </c>
      <c r="D997">
        <v>1291.02</v>
      </c>
    </row>
    <row r="1000" spans="1:11">
      <c r="A1000" t="s">
        <v>2456</v>
      </c>
    </row>
    <row r="1002" spans="1:11">
      <c r="C1002" t="s">
        <v>2448</v>
      </c>
      <c r="D1002" t="s">
        <v>2457</v>
      </c>
    </row>
    <row r="1003" spans="1:11">
      <c r="B1003" t="s">
        <v>2458</v>
      </c>
      <c r="C1003">
        <v>1.2128E-2</v>
      </c>
      <c r="D1003">
        <v>13.64</v>
      </c>
    </row>
    <row r="1006" spans="1:11">
      <c r="A1006" t="s">
        <v>2280</v>
      </c>
    </row>
    <row r="1008" spans="1:11">
      <c r="C1008" t="s">
        <v>2439</v>
      </c>
      <c r="D1008" t="s">
        <v>2459</v>
      </c>
      <c r="E1008" t="s">
        <v>2460</v>
      </c>
      <c r="F1008" t="s">
        <v>2461</v>
      </c>
      <c r="G1008" t="s">
        <v>2462</v>
      </c>
      <c r="H1008" t="s">
        <v>2463</v>
      </c>
      <c r="I1008" t="s">
        <v>2464</v>
      </c>
      <c r="J1008" t="s">
        <v>2465</v>
      </c>
      <c r="K1008" t="s">
        <v>2466</v>
      </c>
    </row>
    <row r="1009" spans="1:11">
      <c r="B1009" t="s">
        <v>2279</v>
      </c>
      <c r="C1009">
        <v>1.2128E-2</v>
      </c>
      <c r="D1009">
        <v>2980.88</v>
      </c>
      <c r="E1009">
        <v>7.85</v>
      </c>
      <c r="F1009">
        <v>17762.72</v>
      </c>
      <c r="G1009">
        <v>3.92</v>
      </c>
      <c r="H1009">
        <v>476.94</v>
      </c>
      <c r="I1009">
        <v>10657.63</v>
      </c>
      <c r="J1009">
        <v>0.78462900000000002</v>
      </c>
      <c r="K1009">
        <v>1776.27</v>
      </c>
    </row>
    <row r="1012" spans="1:11">
      <c r="A1012" t="s">
        <v>1925</v>
      </c>
    </row>
    <row r="1013" spans="1:11">
      <c r="A1013" t="s">
        <v>1926</v>
      </c>
      <c r="B1013" t="s">
        <v>2467</v>
      </c>
    </row>
    <row r="1014" spans="1:11">
      <c r="A1014" t="s">
        <v>1928</v>
      </c>
      <c r="B1014" t="s">
        <v>1929</v>
      </c>
    </row>
    <row r="1015" spans="1:11">
      <c r="A1015" t="s">
        <v>2468</v>
      </c>
      <c r="B1015" t="s">
        <v>2469</v>
      </c>
      <c r="C1015" t="s">
        <v>2470</v>
      </c>
    </row>
    <row r="1017" spans="1:11">
      <c r="C1017" t="s">
        <v>2</v>
      </c>
    </row>
    <row r="1020" spans="1:11">
      <c r="A1020" t="s">
        <v>2471</v>
      </c>
    </row>
    <row r="1022" spans="1:11">
      <c r="C1022" t="s">
        <v>2472</v>
      </c>
    </row>
    <row r="1023" spans="1:11">
      <c r="B1023" t="s">
        <v>2157</v>
      </c>
      <c r="C1023" t="s">
        <v>2473</v>
      </c>
    </row>
    <row r="1024" spans="1:11">
      <c r="B1024" t="s">
        <v>2159</v>
      </c>
      <c r="C1024" t="s">
        <v>2474</v>
      </c>
    </row>
    <row r="1025" spans="2:3">
      <c r="B1025" t="s">
        <v>2161</v>
      </c>
      <c r="C1025" t="s">
        <v>2475</v>
      </c>
    </row>
    <row r="1026" spans="2:3">
      <c r="B1026" t="s">
        <v>2163</v>
      </c>
      <c r="C1026" t="s">
        <v>2476</v>
      </c>
    </row>
    <row r="1027" spans="2:3">
      <c r="B1027" t="s">
        <v>2169</v>
      </c>
      <c r="C1027" t="s">
        <v>2477</v>
      </c>
    </row>
    <row r="1028" spans="2:3">
      <c r="B1028" t="s">
        <v>2170</v>
      </c>
      <c r="C1028" t="s">
        <v>2478</v>
      </c>
    </row>
    <row r="1029" spans="2:3">
      <c r="B1029" t="s">
        <v>2171</v>
      </c>
      <c r="C1029" t="s">
        <v>2479</v>
      </c>
    </row>
    <row r="1030" spans="2:3">
      <c r="B1030" t="s">
        <v>2172</v>
      </c>
      <c r="C1030" t="s">
        <v>2480</v>
      </c>
    </row>
    <row r="1031" spans="2:3">
      <c r="B1031" t="s">
        <v>2177</v>
      </c>
      <c r="C1031" t="s">
        <v>2481</v>
      </c>
    </row>
    <row r="1032" spans="2:3">
      <c r="B1032" t="s">
        <v>2178</v>
      </c>
      <c r="C1032" t="s">
        <v>2482</v>
      </c>
    </row>
    <row r="1033" spans="2:3">
      <c r="B1033" t="s">
        <v>2179</v>
      </c>
      <c r="C1033" t="s">
        <v>2483</v>
      </c>
    </row>
    <row r="1034" spans="2:3">
      <c r="B1034" t="s">
        <v>2180</v>
      </c>
      <c r="C1034" t="s">
        <v>2484</v>
      </c>
    </row>
    <row r="1360" spans="19:19">
      <c r="S1360" s="580"/>
    </row>
    <row r="1361" spans="19:19">
      <c r="S1361" s="580"/>
    </row>
    <row r="1362" spans="19:19">
      <c r="S1362" s="580"/>
    </row>
    <row r="1363" spans="19:19">
      <c r="S1363" s="580"/>
    </row>
    <row r="1364" spans="19:19">
      <c r="S1364" s="580"/>
    </row>
    <row r="1365" spans="19:19">
      <c r="S1365" s="580"/>
    </row>
    <row r="1366" spans="19:19">
      <c r="S1366" s="580"/>
    </row>
    <row r="1367" spans="19:19">
      <c r="S1367" s="580"/>
    </row>
    <row r="1368" spans="19:19">
      <c r="S1368" s="580"/>
    </row>
    <row r="1369" spans="19:19">
      <c r="S1369" s="580"/>
    </row>
    <row r="1370" spans="19:19">
      <c r="S1370" s="580"/>
    </row>
    <row r="1371" spans="19:19">
      <c r="S1371" s="580"/>
    </row>
    <row r="1372" spans="19:19">
      <c r="S1372" s="580"/>
    </row>
    <row r="1373" spans="19:19">
      <c r="S1373" s="580"/>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topLeftCell="C1" zoomScale="85" zoomScaleNormal="85" workbookViewId="0">
      <selection activeCell="J12" sqref="J12"/>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2503</v>
      </c>
      <c r="C1" s="22"/>
      <c r="D1" s="22">
        <v>30</v>
      </c>
      <c r="E1" s="23">
        <v>10</v>
      </c>
    </row>
    <row r="2" spans="2:20" ht="13.5" thickBot="1">
      <c r="B2" s="4" t="s">
        <v>199</v>
      </c>
      <c r="I2" s="7" t="s">
        <v>818</v>
      </c>
      <c r="J2" s="17">
        <v>25</v>
      </c>
    </row>
    <row r="3" spans="2:20" ht="13.5" thickBot="1">
      <c r="I3" s="7" t="s">
        <v>207</v>
      </c>
      <c r="J3" s="12" t="s">
        <v>214</v>
      </c>
    </row>
    <row r="4" spans="2:20">
      <c r="I4" s="7" t="s">
        <v>193</v>
      </c>
      <c r="J4" s="11">
        <v>16</v>
      </c>
    </row>
    <row r="5" spans="2:20">
      <c r="I5" s="7" t="s">
        <v>208</v>
      </c>
      <c r="J5" s="2" t="s">
        <v>2507</v>
      </c>
    </row>
    <row r="6" spans="2:20" ht="13.5" thickBot="1">
      <c r="I6" s="10" t="s">
        <v>206</v>
      </c>
      <c r="J6" s="2" t="s">
        <v>1141</v>
      </c>
      <c r="Q6" s="564" t="s">
        <v>1071</v>
      </c>
      <c r="R6" s="581" t="s">
        <v>660</v>
      </c>
    </row>
    <row r="7" spans="2:20" ht="13.5" thickBot="1">
      <c r="I7" s="610" t="s">
        <v>1130</v>
      </c>
      <c r="J7" s="630" t="s">
        <v>492</v>
      </c>
      <c r="Q7" s="581" t="s">
        <v>1072</v>
      </c>
      <c r="R7" s="49" t="s">
        <v>659</v>
      </c>
    </row>
    <row r="8" spans="2:20">
      <c r="B8" s="9" t="s">
        <v>195</v>
      </c>
      <c r="D8" s="2" t="s">
        <v>194</v>
      </c>
      <c r="E8" s="16" t="s">
        <v>197</v>
      </c>
      <c r="F8" s="3" t="s">
        <v>205</v>
      </c>
      <c r="G8" s="3" t="s">
        <v>198</v>
      </c>
      <c r="I8" s="94" t="s">
        <v>693</v>
      </c>
      <c r="Q8" s="581" t="s">
        <v>1073</v>
      </c>
      <c r="R8" s="49" t="s">
        <v>658</v>
      </c>
    </row>
    <row r="9" spans="2:20" ht="13.5">
      <c r="B9" s="13" t="str">
        <f>"##SET1 "&amp;D9&amp;REPT(" ",fill_1-LEN(D9))&amp;TEXT(E9,F9)&amp;REPT(" ",fill_2-LEN(TEXT(E9,F9)))&amp;"! ["&amp;G9&amp;"]"</f>
        <v>##SET1 StartMonth[]                  1         ! [-]</v>
      </c>
      <c r="D9" t="s">
        <v>215</v>
      </c>
      <c r="E9" s="616">
        <v>1</v>
      </c>
      <c r="F9" s="14" t="s">
        <v>212</v>
      </c>
      <c r="G9" s="14" t="s">
        <v>213</v>
      </c>
      <c r="I9" s="7" t="s">
        <v>6</v>
      </c>
      <c r="J9" s="593" t="s">
        <v>2926</v>
      </c>
      <c r="Q9" s="581" t="s">
        <v>1074</v>
      </c>
      <c r="R9" s="49" t="s">
        <v>657</v>
      </c>
    </row>
    <row r="10" spans="2:20" ht="13.5">
      <c r="B10" s="13" t="str">
        <f>"##SET1 "&amp;D10&amp;REPT(" ",fill_1-LEN(D10))&amp;TEXT(E10,F10)&amp;REPT(" ",fill_2-LEN(TEXT(E10,F10)))&amp;"! ["&amp;G10&amp;"]"</f>
        <v>##SET1 StartDay[]                    1         ! [-]</v>
      </c>
      <c r="D10" t="s">
        <v>216</v>
      </c>
      <c r="E10" s="616">
        <v>1</v>
      </c>
      <c r="F10" s="14" t="s">
        <v>212</v>
      </c>
      <c r="G10" s="14" t="s">
        <v>213</v>
      </c>
      <c r="I10" s="7" t="s">
        <v>843</v>
      </c>
      <c r="J10" s="631" t="s">
        <v>491</v>
      </c>
      <c r="Q10" s="581" t="s">
        <v>1076</v>
      </c>
      <c r="R10" s="49" t="s">
        <v>656</v>
      </c>
    </row>
    <row r="11" spans="2:20" ht="13.5">
      <c r="B11" s="8"/>
      <c r="E11" s="49"/>
      <c r="I11" s="7" t="s">
        <v>2918</v>
      </c>
      <c r="J11" s="631" t="s">
        <v>491</v>
      </c>
      <c r="Q11" s="581" t="s">
        <v>1075</v>
      </c>
      <c r="R11" s="49" t="s">
        <v>655</v>
      </c>
    </row>
    <row r="12" spans="2:20" ht="13.5">
      <c r="B12" s="13" t="str">
        <f>"##SET1 "&amp;D12&amp;REPT(" ",fill_1-LEN(D12))&amp;TEXT(E12,F12)&amp;REPT(" ",fill_2-LEN(TEXT(E12,F12)))&amp;"! ["&amp;G12&amp;"]"</f>
        <v>##SET1 EndMonth[]                    1         ! [-]</v>
      </c>
      <c r="D12" t="s">
        <v>217</v>
      </c>
      <c r="E12" s="616">
        <v>1</v>
      </c>
      <c r="F12" s="14" t="s">
        <v>212</v>
      </c>
      <c r="G12" s="14" t="s">
        <v>213</v>
      </c>
      <c r="I12" s="7" t="s">
        <v>2508</v>
      </c>
      <c r="J12" s="638" t="s">
        <v>492</v>
      </c>
      <c r="M12" s="84" t="s">
        <v>633</v>
      </c>
      <c r="N12" s="65">
        <f>((J15/10.76/J16)^0.5)*J16</f>
        <v>52.802500785657216</v>
      </c>
      <c r="O12" s="65" t="s">
        <v>237</v>
      </c>
      <c r="Q12" s="581" t="s">
        <v>1077</v>
      </c>
      <c r="R12" s="576" t="s">
        <v>655</v>
      </c>
    </row>
    <row r="13" spans="2:20" ht="13.5">
      <c r="B13" s="13" t="str">
        <f>"##SET1 "&amp;D13&amp;REPT(" ",fill_1-LEN(D13))&amp;TEXT(E13,F13)&amp;REPT(" ",fill_2-LEN(TEXT(E13,F13)))&amp;"! ["&amp;G13&amp;"]"</f>
        <v>##SET1 EndDay[]                      1         ! [-]</v>
      </c>
      <c r="D13" t="s">
        <v>218</v>
      </c>
      <c r="E13" s="616">
        <v>1</v>
      </c>
      <c r="F13" s="14" t="s">
        <v>212</v>
      </c>
      <c r="G13" s="14" t="s">
        <v>213</v>
      </c>
      <c r="I13" s="589" t="s">
        <v>1037</v>
      </c>
      <c r="J13" s="638" t="s">
        <v>491</v>
      </c>
      <c r="M13" s="84" t="s">
        <v>634</v>
      </c>
      <c r="N13" s="65">
        <f>N12/J16</f>
        <v>35.201667190438144</v>
      </c>
      <c r="O13" s="65" t="s">
        <v>237</v>
      </c>
      <c r="Q13" s="581" t="s">
        <v>1078</v>
      </c>
      <c r="R13" s="49" t="s">
        <v>616</v>
      </c>
      <c r="T13" t="str">
        <f>RunType</f>
        <v>UFAD</v>
      </c>
    </row>
    <row r="14" spans="2:20" ht="14.25" thickBot="1">
      <c r="B14" s="13" t="str">
        <f>"##SET1 "&amp;D14&amp;REPT(" ",fill_1-LEN(D14))&amp;TEXT(E14,F14)&amp;REPT(" ",fill_2-LEN(TEXT(E14,F14)))&amp;"! ["&amp;G14&amp;"]"</f>
        <v>##SET1 RadiantSimulation[]           No        ! []</v>
      </c>
      <c r="D14" t="s">
        <v>585</v>
      </c>
      <c r="E14" s="617" t="str">
        <f>Radiant_Simulation</f>
        <v>No</v>
      </c>
      <c r="F14" s="14" t="s">
        <v>212</v>
      </c>
      <c r="I14" s="94" t="s">
        <v>685</v>
      </c>
      <c r="M14" s="84" t="s">
        <v>637</v>
      </c>
      <c r="N14" s="65">
        <f>J17/3.28</f>
        <v>4.5731707317073171</v>
      </c>
      <c r="O14" s="65" t="s">
        <v>237</v>
      </c>
      <c r="Q14" s="581" t="s">
        <v>1079</v>
      </c>
      <c r="R14" s="49" t="s">
        <v>654</v>
      </c>
    </row>
    <row r="15" spans="2:20" ht="14.25" thickBot="1">
      <c r="B15" s="13" t="str">
        <f>"##SET1 "&amp;D15&amp;REPT(" ",fill_1-LEN(D15))&amp;TEXT(E15,F15)&amp;REPT(" ",20-LEN(TEXT(E15,F15)))&amp;"! ["&amp;G15&amp;"]"</f>
        <v>##SET1 RunType[]                     UFAD                ! [-]</v>
      </c>
      <c r="D15" t="s">
        <v>211</v>
      </c>
      <c r="E15" s="15" t="str">
        <f>RunType</f>
        <v>UFAD</v>
      </c>
      <c r="F15" s="14" t="s">
        <v>212</v>
      </c>
      <c r="G15" s="14" t="s">
        <v>213</v>
      </c>
      <c r="I15" s="63" t="s">
        <v>631</v>
      </c>
      <c r="J15" s="70">
        <v>20000</v>
      </c>
      <c r="K15" s="4" t="s">
        <v>630</v>
      </c>
      <c r="M15" s="84" t="s">
        <v>638</v>
      </c>
      <c r="N15" s="65">
        <v>0</v>
      </c>
      <c r="O15" s="65" t="s">
        <v>234</v>
      </c>
      <c r="Q15" s="581" t="s">
        <v>1080</v>
      </c>
      <c r="R15" s="49" t="s">
        <v>653</v>
      </c>
    </row>
    <row r="16" spans="2:20" ht="14.25" thickBot="1">
      <c r="B16" s="13" t="str">
        <f>"##SET1 "&amp;D16&amp;REPT(" ",fill_1-LEN(D16))&amp;TEXT(E16,F16)&amp;REPT(" ",20-LEN(TEXT(E16,F16)))&amp;"! ["&amp;G16&amp;"]"</f>
        <v>##SET1 Weather_Location[]            CA_sanfrancisco     ! []</v>
      </c>
      <c r="D16" s="581" t="s">
        <v>30</v>
      </c>
      <c r="E16" s="15" t="str">
        <f>Weather_location</f>
        <v>CA_sanfrancisco</v>
      </c>
      <c r="F16" s="14" t="s">
        <v>212</v>
      </c>
      <c r="I16" s="63" t="s">
        <v>632</v>
      </c>
      <c r="J16" s="71">
        <v>1.5</v>
      </c>
      <c r="M16" s="84" t="s">
        <v>639</v>
      </c>
      <c r="N16" s="65">
        <f>((N15/J16)^0.5)*J16</f>
        <v>0</v>
      </c>
      <c r="O16" s="65" t="s">
        <v>237</v>
      </c>
      <c r="Q16" s="581" t="s">
        <v>1081</v>
      </c>
      <c r="R16" s="49" t="s">
        <v>652</v>
      </c>
    </row>
    <row r="17" spans="2:28" ht="14.25" thickBot="1">
      <c r="B17" s="13" t="str">
        <f>"##SET1 "&amp;D17&amp;REPT(" ",fill_1-LEN(D17))&amp;TEXT(E17,F17)&amp;REPT(" ",20-LEN(TEXT(E17,F17)))&amp;"! ["&amp;G17&amp;"]"</f>
        <v>##SET1 Supply_Plenum[]               Series              ! []</v>
      </c>
      <c r="D17" t="s">
        <v>4</v>
      </c>
      <c r="E17" s="617" t="str">
        <f>J101</f>
        <v>Series</v>
      </c>
      <c r="I17" s="63" t="s">
        <v>635</v>
      </c>
      <c r="J17" s="79">
        <v>15</v>
      </c>
      <c r="K17" s="4" t="s">
        <v>636</v>
      </c>
      <c r="M17" s="84" t="s">
        <v>640</v>
      </c>
      <c r="N17" s="65">
        <f>N16/J16</f>
        <v>0</v>
      </c>
      <c r="O17" s="65" t="s">
        <v>237</v>
      </c>
      <c r="Q17" s="581" t="s">
        <v>1082</v>
      </c>
      <c r="R17" s="49" t="s">
        <v>651</v>
      </c>
    </row>
    <row r="18" spans="2:28" ht="14.25" thickBot="1">
      <c r="B18" s="13" t="str">
        <f t="shared" ref="B18:B28" si="0">"##SET1 "&amp;D18&amp;REPT(" ",fill_1-LEN(D18))&amp;TEXT(E18,F18)&amp;REPT(" ",fill_2-LEN(TEXT(E18,F18)))&amp;"! ["&amp;G18&amp;"]"</f>
        <v>##SET1 UFAD_NumDiffsPerZone_GFE[]    8.434     ! [-]</v>
      </c>
      <c r="D18" s="581" t="s">
        <v>1044</v>
      </c>
      <c r="E18" s="36">
        <v>8.4336502432481772</v>
      </c>
      <c r="F18" s="14" t="s">
        <v>152</v>
      </c>
      <c r="G18" s="636" t="s">
        <v>213</v>
      </c>
      <c r="I18" s="63" t="s">
        <v>662</v>
      </c>
      <c r="J18" s="79">
        <v>0</v>
      </c>
      <c r="K18" s="4" t="s">
        <v>686</v>
      </c>
      <c r="M18" s="84" t="s">
        <v>665</v>
      </c>
      <c r="N18" s="65">
        <f>(Bldg_Width-Perimeter_Depth)*Perimeter_Depth</f>
        <v>140.06934356126902</v>
      </c>
      <c r="O18" s="65" t="s">
        <v>234</v>
      </c>
      <c r="Q18" s="581" t="s">
        <v>1083</v>
      </c>
      <c r="R18" s="49" t="s">
        <v>650</v>
      </c>
    </row>
    <row r="19" spans="2:28" ht="14.25" thickBot="1">
      <c r="B19" s="13" t="str">
        <f t="shared" si="0"/>
        <v>##SET1 UFAD_NumDiffsPerZone_GFW[]    7.982     ! [-]</v>
      </c>
      <c r="D19" s="581" t="s">
        <v>1045</v>
      </c>
      <c r="E19" s="36">
        <v>7.9823946009645192</v>
      </c>
      <c r="F19" s="14" t="s">
        <v>152</v>
      </c>
      <c r="G19" s="584" t="s">
        <v>213</v>
      </c>
      <c r="I19" s="76" t="s">
        <v>17</v>
      </c>
      <c r="J19" s="77">
        <v>0.3</v>
      </c>
      <c r="M19" s="84" t="s">
        <v>666</v>
      </c>
      <c r="N19" s="65">
        <f>(Bldg_Length-Perimeter_Depth)*Perimeter_Depth</f>
        <v>220.56096061257577</v>
      </c>
      <c r="O19" s="65" t="s">
        <v>234</v>
      </c>
      <c r="Q19" s="581" t="s">
        <v>1084</v>
      </c>
      <c r="R19" s="49" t="s">
        <v>649</v>
      </c>
    </row>
    <row r="20" spans="2:28" ht="14.25" thickBot="1">
      <c r="B20" s="13" t="str">
        <f t="shared" si="0"/>
        <v>##SET1 UFAD_NumDiffsPerZone_GFS[]    8.897     ! [-]</v>
      </c>
      <c r="D20" s="581" t="s">
        <v>1046</v>
      </c>
      <c r="E20" s="36">
        <v>8.8968338583619548</v>
      </c>
      <c r="F20" s="14" t="s">
        <v>152</v>
      </c>
      <c r="G20" s="584" t="s">
        <v>213</v>
      </c>
      <c r="I20" s="101" t="s">
        <v>751</v>
      </c>
      <c r="J20" s="630" t="s">
        <v>2</v>
      </c>
      <c r="M20" s="84" t="s">
        <v>667</v>
      </c>
      <c r="N20" s="65">
        <f>(Bldg_Length-2*Perimeter_Depth)*(Bldg_Width-2*Perimeter_Depth)-N15</f>
        <v>1137.4754511318642</v>
      </c>
      <c r="O20" s="65" t="s">
        <v>234</v>
      </c>
      <c r="Q20" s="581" t="s">
        <v>1085</v>
      </c>
      <c r="R20" s="49" t="s">
        <v>648</v>
      </c>
    </row>
    <row r="21" spans="2:28" ht="13.5">
      <c r="B21" s="13" t="str">
        <f t="shared" si="0"/>
        <v>##SET1 UFAD_NumDiffsPerZone_GFN[]    5.699     ! [-]</v>
      </c>
      <c r="D21" s="581" t="s">
        <v>1047</v>
      </c>
      <c r="E21" s="36">
        <v>5.6985990708352237</v>
      </c>
      <c r="F21" s="14" t="s">
        <v>152</v>
      </c>
      <c r="G21" s="32" t="s">
        <v>213</v>
      </c>
      <c r="Q21" s="581" t="s">
        <v>1086</v>
      </c>
      <c r="R21" s="5">
        <v>7</v>
      </c>
    </row>
    <row r="22" spans="2:28" ht="13.5">
      <c r="B22" s="582" t="str">
        <f t="shared" si="0"/>
        <v>##SET1 UFAD_NumDiffsPerZone_MFE[]    13.016    ! [-]</v>
      </c>
      <c r="C22" s="580"/>
      <c r="D22" s="581" t="s">
        <v>1048</v>
      </c>
      <c r="E22" s="583">
        <v>13.016059026537157</v>
      </c>
      <c r="F22" s="14" t="s">
        <v>152</v>
      </c>
      <c r="G22" s="584" t="s">
        <v>213</v>
      </c>
      <c r="L22" s="4" t="s">
        <v>663</v>
      </c>
      <c r="Q22" s="581" t="s">
        <v>1087</v>
      </c>
      <c r="R22" s="5">
        <v>8</v>
      </c>
      <c r="T22" s="98" t="s">
        <v>725</v>
      </c>
      <c r="Y22" s="98" t="s">
        <v>726</v>
      </c>
    </row>
    <row r="23" spans="2:28" ht="14.25" thickBot="1">
      <c r="B23" s="582" t="str">
        <f t="shared" si="0"/>
        <v>##SET1 UFAD_NumDiffsPerZone_MFW[]    13.639    ! [-]</v>
      </c>
      <c r="C23" s="580"/>
      <c r="D23" s="581" t="s">
        <v>1049</v>
      </c>
      <c r="E23" s="583">
        <v>13.638905189546481</v>
      </c>
      <c r="F23" s="14" t="s">
        <v>152</v>
      </c>
      <c r="G23" s="584" t="s">
        <v>213</v>
      </c>
      <c r="I23" s="95" t="s">
        <v>687</v>
      </c>
      <c r="L23" s="4" t="s">
        <v>664</v>
      </c>
      <c r="T23" s="98" t="s">
        <v>668</v>
      </c>
      <c r="U23" s="98" t="s">
        <v>356</v>
      </c>
      <c r="V23" s="98" t="s">
        <v>355</v>
      </c>
      <c r="W23" s="98" t="s">
        <v>354</v>
      </c>
      <c r="Y23" s="98" t="s">
        <v>668</v>
      </c>
      <c r="Z23" s="98" t="s">
        <v>356</v>
      </c>
      <c r="AA23" s="98" t="s">
        <v>355</v>
      </c>
      <c r="AB23" s="98" t="s">
        <v>354</v>
      </c>
    </row>
    <row r="24" spans="2:28" ht="14.25" thickBot="1">
      <c r="B24" s="582" t="str">
        <f t="shared" si="0"/>
        <v>##SET1 UFAD_NumDiffsPerZone_MFS[]    16.182    ! [-]</v>
      </c>
      <c r="C24" s="580"/>
      <c r="D24" s="581" t="s">
        <v>1050</v>
      </c>
      <c r="E24" s="583">
        <v>16.181857847265924</v>
      </c>
      <c r="F24" s="14" t="s">
        <v>152</v>
      </c>
      <c r="G24" s="584" t="s">
        <v>213</v>
      </c>
      <c r="I24" s="607" t="s">
        <v>1116</v>
      </c>
      <c r="J24" s="79">
        <f>J27</f>
        <v>100</v>
      </c>
      <c r="K24" s="4" t="s">
        <v>669</v>
      </c>
      <c r="T24" t="s">
        <v>715</v>
      </c>
      <c r="U24" t="s">
        <v>715</v>
      </c>
      <c r="V24" t="s">
        <v>715</v>
      </c>
      <c r="W24" t="s">
        <v>715</v>
      </c>
      <c r="Y24" s="100" t="s">
        <v>727</v>
      </c>
      <c r="Z24" t="s">
        <v>727</v>
      </c>
      <c r="AA24" s="100" t="s">
        <v>727</v>
      </c>
      <c r="AB24" t="s">
        <v>715</v>
      </c>
    </row>
    <row r="25" spans="2:28" ht="14.25" thickBot="1">
      <c r="B25" s="582" t="str">
        <f t="shared" si="0"/>
        <v>##SET1 UFAD_NumDiffsPerZone_MFN[]    10.921    ! [-]</v>
      </c>
      <c r="C25" s="580"/>
      <c r="D25" s="581" t="s">
        <v>1051</v>
      </c>
      <c r="E25" s="583">
        <v>10.920712526706859</v>
      </c>
      <c r="F25" s="14" t="s">
        <v>152</v>
      </c>
      <c r="G25" s="32" t="s">
        <v>213</v>
      </c>
      <c r="I25" s="607" t="s">
        <v>1117</v>
      </c>
      <c r="J25" s="79">
        <f>J28</f>
        <v>0.85</v>
      </c>
      <c r="K25" s="4" t="s">
        <v>478</v>
      </c>
      <c r="T25" s="30" t="s">
        <v>716</v>
      </c>
      <c r="U25" s="30" t="s">
        <v>716</v>
      </c>
      <c r="V25" s="30" t="s">
        <v>716</v>
      </c>
      <c r="W25" s="74" t="s">
        <v>743</v>
      </c>
      <c r="Y25" s="30" t="s">
        <v>728</v>
      </c>
      <c r="Z25" s="74" t="s">
        <v>729</v>
      </c>
      <c r="AA25" s="74" t="s">
        <v>728</v>
      </c>
      <c r="AB25" s="74" t="s">
        <v>747</v>
      </c>
    </row>
    <row r="26" spans="2:28" ht="14.25" thickBot="1">
      <c r="B26" s="582" t="str">
        <f t="shared" si="0"/>
        <v>##SET1 UFAD_NumDiffsPerZone_TFE[]    13.385    ! [-]</v>
      </c>
      <c r="C26" s="580"/>
      <c r="D26" s="581" t="s">
        <v>1052</v>
      </c>
      <c r="E26" s="583">
        <v>13.385179626576498</v>
      </c>
      <c r="F26" s="14" t="s">
        <v>152</v>
      </c>
      <c r="G26" s="584" t="s">
        <v>213</v>
      </c>
      <c r="I26" s="607" t="s">
        <v>1118</v>
      </c>
      <c r="J26" s="79">
        <f>J29</f>
        <v>1.34</v>
      </c>
      <c r="K26" s="4" t="s">
        <v>478</v>
      </c>
      <c r="T26" s="30">
        <v>0</v>
      </c>
      <c r="U26" s="30">
        <v>0.17</v>
      </c>
      <c r="V26" s="30">
        <v>0.3</v>
      </c>
      <c r="W26" s="30">
        <v>0</v>
      </c>
      <c r="Y26" s="30">
        <v>0</v>
      </c>
      <c r="Z26" s="30">
        <v>0.2</v>
      </c>
      <c r="AA26" s="30">
        <v>0.1</v>
      </c>
      <c r="AB26" s="30">
        <v>0</v>
      </c>
    </row>
    <row r="27" spans="2:28" ht="14.25" thickBot="1">
      <c r="B27" s="582" t="str">
        <f t="shared" si="0"/>
        <v>##SET1 UFAD_NumDiffsPerZone_TFW[]    15.183    ! [-]</v>
      </c>
      <c r="C27" s="580"/>
      <c r="D27" s="581" t="s">
        <v>1053</v>
      </c>
      <c r="E27" s="583">
        <v>15.182527495049523</v>
      </c>
      <c r="F27" s="14" t="s">
        <v>152</v>
      </c>
      <c r="G27" s="584" t="s">
        <v>213</v>
      </c>
      <c r="I27" s="78" t="s">
        <v>668</v>
      </c>
      <c r="J27" s="79">
        <v>100</v>
      </c>
      <c r="K27" s="4" t="s">
        <v>669</v>
      </c>
      <c r="S27" s="581" t="s">
        <v>2546</v>
      </c>
      <c r="T27" s="30" t="s">
        <v>717</v>
      </c>
      <c r="U27" s="30" t="s">
        <v>718</v>
      </c>
      <c r="V27" s="30" t="s">
        <v>718</v>
      </c>
      <c r="W27" s="74" t="s">
        <v>744</v>
      </c>
      <c r="Y27" s="30" t="s">
        <v>729</v>
      </c>
      <c r="Z27" s="434" t="s">
        <v>733</v>
      </c>
      <c r="AA27" s="30" t="s">
        <v>729</v>
      </c>
      <c r="AB27" s="74" t="s">
        <v>748</v>
      </c>
    </row>
    <row r="28" spans="2:28" ht="14.25" thickBot="1">
      <c r="B28" s="582" t="str">
        <f t="shared" si="0"/>
        <v>##SET1 UFAD_NumDiffsPerZone_TFS[]    18.830    ! [-]</v>
      </c>
      <c r="C28" s="580"/>
      <c r="D28" s="581" t="s">
        <v>1054</v>
      </c>
      <c r="E28" s="583">
        <v>18.830189832138096</v>
      </c>
      <c r="F28" s="14" t="s">
        <v>152</v>
      </c>
      <c r="G28" s="584" t="s">
        <v>213</v>
      </c>
      <c r="I28" s="78" t="s">
        <v>355</v>
      </c>
      <c r="J28" s="79">
        <v>0.85</v>
      </c>
      <c r="K28" s="4" t="s">
        <v>478</v>
      </c>
      <c r="P28" s="581" t="s">
        <v>1149</v>
      </c>
      <c r="Q28" s="576" t="s">
        <v>492</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13.497    ! [-]</v>
      </c>
      <c r="C29" s="580"/>
      <c r="D29" s="581" t="s">
        <v>1055</v>
      </c>
      <c r="E29" s="583">
        <v>13.49673649963932</v>
      </c>
      <c r="F29" s="14" t="s">
        <v>152</v>
      </c>
      <c r="G29" s="32" t="s">
        <v>213</v>
      </c>
      <c r="I29" s="78" t="s">
        <v>356</v>
      </c>
      <c r="J29" s="79">
        <v>1.34</v>
      </c>
      <c r="K29" s="4" t="s">
        <v>478</v>
      </c>
      <c r="P29" s="581" t="s">
        <v>1147</v>
      </c>
      <c r="Q29" s="576" t="s">
        <v>491</v>
      </c>
      <c r="T29" s="30" t="s">
        <v>719</v>
      </c>
      <c r="U29" s="30" t="s">
        <v>720</v>
      </c>
      <c r="V29" s="30" t="s">
        <v>720</v>
      </c>
      <c r="W29" s="30" t="s">
        <v>720</v>
      </c>
      <c r="Y29" s="30" t="s">
        <v>730</v>
      </c>
      <c r="Z29" s="74" t="s">
        <v>735</v>
      </c>
      <c r="AA29" s="30" t="s">
        <v>733</v>
      </c>
      <c r="AB29" s="30" t="s">
        <v>720</v>
      </c>
    </row>
    <row r="30" spans="2:28" ht="14.25" thickBot="1">
      <c r="B30" s="13" t="str">
        <f>"##SET1 "&amp;D30&amp;REPT(" ",fill_1-LEN(D30))&amp;TEXT(E30,F30)&amp;REPT(" ",20-LEN(TEXT(E30,F30)))&amp;"! ["&amp;G30&amp;"]"</f>
        <v>##SET1 UFAD_PowerPerPlume[]          150.000             ! [-]</v>
      </c>
      <c r="D30" t="s">
        <v>219</v>
      </c>
      <c r="E30" s="618">
        <f t="shared" ref="E30:E35" si="1">J71</f>
        <v>150</v>
      </c>
      <c r="F30" s="14" t="s">
        <v>152</v>
      </c>
      <c r="G30" s="32" t="s">
        <v>213</v>
      </c>
      <c r="I30" s="63" t="s">
        <v>688</v>
      </c>
      <c r="J30" s="630" t="s">
        <v>1125</v>
      </c>
      <c r="P30" s="74" t="s">
        <v>681</v>
      </c>
      <c r="Q30" s="73" t="s">
        <v>491</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autosize            ! [m2]</v>
      </c>
      <c r="D31" t="s">
        <v>220</v>
      </c>
      <c r="E31" s="618" t="str">
        <f>IF(Perim_DiffType="Custom",J72,"autosize")</f>
        <v>autosize</v>
      </c>
      <c r="F31" s="14" t="s">
        <v>150</v>
      </c>
      <c r="G31" s="26" t="str">
        <f>K72</f>
        <v>m2</v>
      </c>
      <c r="I31" s="90" t="s">
        <v>607</v>
      </c>
      <c r="J31" s="630" t="s">
        <v>492</v>
      </c>
      <c r="P31" s="74" t="s">
        <v>682</v>
      </c>
      <c r="Q31" s="564" t="str">
        <f>IF(RunType_Two="UFAD/Radiant","Yes","No")</f>
        <v>No</v>
      </c>
      <c r="T31" s="30" t="s">
        <v>718</v>
      </c>
      <c r="U31" t="s">
        <v>721</v>
      </c>
      <c r="V31" t="s">
        <v>721</v>
      </c>
      <c r="W31" s="4" t="s">
        <v>745</v>
      </c>
      <c r="Y31" s="30" t="s">
        <v>731</v>
      </c>
      <c r="Z31" s="100" t="s">
        <v>736</v>
      </c>
      <c r="AA31" s="74" t="s">
        <v>741</v>
      </c>
      <c r="AB31" s="4" t="s">
        <v>745</v>
      </c>
    </row>
    <row r="32" spans="2:28" ht="13.5">
      <c r="B32" s="582" t="str">
        <f>"##SET1 "&amp;D32&amp;REPT(" ",fill_1-LEN(D32))&amp;TEXT(E32,F32)&amp;REPT(" ",20-LEN(TEXT(E32,F32)))&amp;"! ["&amp;G32&amp;"]"</f>
        <v>##SET1 UFAD_DiffSlotAngle[]          autosize            ! [deg]</v>
      </c>
      <c r="D32" t="s">
        <v>221</v>
      </c>
      <c r="E32" s="618" t="str">
        <f>IF(Perim_DiffType="Custom",J73,"autosize")</f>
        <v>autosize</v>
      </c>
      <c r="F32" s="14" t="s">
        <v>212</v>
      </c>
      <c r="G32" s="26" t="str">
        <f>K73</f>
        <v>deg</v>
      </c>
      <c r="P32" s="74" t="s">
        <v>683</v>
      </c>
      <c r="Q32" s="564" t="str">
        <f>IF(OR(RunType_Two="UFAD/Radiant",RunType_Two="UFAD_NoReturnPlen"),"No","Yes")</f>
        <v>Yes</v>
      </c>
      <c r="T32" s="30">
        <v>1</v>
      </c>
      <c r="U32" s="30" t="s">
        <v>720</v>
      </c>
      <c r="V32" s="30" t="s">
        <v>720</v>
      </c>
      <c r="W32" s="74" t="s">
        <v>743</v>
      </c>
      <c r="Y32" s="30">
        <v>0.95</v>
      </c>
      <c r="Z32" s="30" t="s">
        <v>735</v>
      </c>
      <c r="AA32" s="30">
        <v>0.5</v>
      </c>
      <c r="AB32" s="74" t="s">
        <v>747</v>
      </c>
    </row>
    <row r="33" spans="2:28" ht="13.5">
      <c r="B33" s="13" t="str">
        <f>"##SET1 "&amp;D33&amp;REPT(" ",fill_1-LEN(D33))&amp;TEXT(E33,F33)&amp;REPT(" ",fill_2-LEN(TEXT(E33,F33)))&amp;"! ["&amp;G33&amp;"]"</f>
        <v>##SET1 UFAD_TStatHeight[]            0.20      ! [m]</v>
      </c>
      <c r="D33" t="s">
        <v>222</v>
      </c>
      <c r="E33" s="620">
        <f t="shared" si="1"/>
        <v>0.2</v>
      </c>
      <c r="F33" s="14" t="s">
        <v>151</v>
      </c>
      <c r="G33" s="26" t="str">
        <f>K74</f>
        <v>m</v>
      </c>
      <c r="P33" s="75" t="s">
        <v>684</v>
      </c>
      <c r="Q33" s="72" t="s">
        <v>535</v>
      </c>
      <c r="T33" s="30" t="s">
        <v>722</v>
      </c>
      <c r="U33" s="30">
        <v>0.17</v>
      </c>
      <c r="V33" s="30">
        <v>0.3</v>
      </c>
      <c r="W33" s="30">
        <v>0</v>
      </c>
      <c r="Y33" s="30" t="s">
        <v>732</v>
      </c>
      <c r="Z33" s="30">
        <v>1</v>
      </c>
      <c r="AA33" s="74" t="s">
        <v>735</v>
      </c>
      <c r="AB33" s="30">
        <v>0</v>
      </c>
    </row>
    <row r="34" spans="2:28" ht="14.25" thickBot="1">
      <c r="B34" s="13" t="str">
        <f>"##SET1 "&amp;D34&amp;REPT(" ",fill_1-LEN(D34))&amp;TEXT(E34,F34)&amp;REPT(" ",fill_2-LEN(TEXT(E34,F34)))&amp;"! ["&amp;G34&amp;"]"</f>
        <v>##SET1 UFAD_ComfortHeight[]          0.61      ! [m]</v>
      </c>
      <c r="D34" t="s">
        <v>223</v>
      </c>
      <c r="E34" s="620">
        <f t="shared" si="1"/>
        <v>0.61</v>
      </c>
      <c r="F34" s="14" t="s">
        <v>151</v>
      </c>
      <c r="G34" s="26" t="str">
        <f>K75</f>
        <v>m</v>
      </c>
      <c r="I34" s="95" t="s">
        <v>690</v>
      </c>
      <c r="P34" s="75" t="s">
        <v>577</v>
      </c>
      <c r="Q34" s="80">
        <v>1</v>
      </c>
      <c r="T34" s="30">
        <v>0.5</v>
      </c>
      <c r="U34" s="99"/>
      <c r="V34" s="99"/>
      <c r="W34" s="74" t="s">
        <v>744</v>
      </c>
      <c r="Y34" s="30">
        <v>0.5</v>
      </c>
      <c r="Z34" s="100" t="s">
        <v>738</v>
      </c>
      <c r="AA34" s="30">
        <v>0.1</v>
      </c>
      <c r="AB34" s="74" t="s">
        <v>748</v>
      </c>
    </row>
    <row r="35" spans="2:28" ht="13.5">
      <c r="B35" s="13" t="str">
        <f>"##SET1 "&amp;D35&amp;REPT(" ",fill_1-LEN(D35))&amp;TEXT(E35,F35)&amp;REPT(" ",fill_2-LEN(TEXT(E35,F35)))&amp;"! ["&amp;G35&amp;"]"</f>
        <v>##SET1 UFAD_TempDiffReporting[]      0.001     ! [C]</v>
      </c>
      <c r="D35" s="581" t="s">
        <v>224</v>
      </c>
      <c r="E35" s="621">
        <f t="shared" si="1"/>
        <v>1E-3</v>
      </c>
      <c r="F35" s="14" t="s">
        <v>152</v>
      </c>
      <c r="G35" s="26" t="str">
        <f>K76</f>
        <v>C</v>
      </c>
      <c r="I35" s="104" t="s">
        <v>756</v>
      </c>
      <c r="J35" s="646" t="s">
        <v>2545</v>
      </c>
      <c r="K35" s="2" t="s">
        <v>696</v>
      </c>
      <c r="P35" s="75" t="s">
        <v>578</v>
      </c>
      <c r="Q35" s="81" t="s">
        <v>579</v>
      </c>
      <c r="T35" s="30" t="s">
        <v>720</v>
      </c>
      <c r="U35" s="99"/>
      <c r="V35" s="99"/>
      <c r="W35" s="30">
        <v>1</v>
      </c>
      <c r="Y35" s="30" t="s">
        <v>733</v>
      </c>
      <c r="Z35" s="30" t="s">
        <v>728</v>
      </c>
      <c r="AA35" s="100" t="s">
        <v>736</v>
      </c>
      <c r="AB35" s="30">
        <v>1</v>
      </c>
    </row>
    <row r="36" spans="2:28" ht="14.25" thickBot="1">
      <c r="B36" s="13" t="str">
        <f>"##SET1 "&amp;D36&amp;REPT(" ",fill_1-LEN(D36))&amp;TEXT(E36,F36)&amp;REPT(" ",20-LEN(TEXT(E36,F36)))&amp;"! ["&amp;G36&amp;"]"</f>
        <v>##SET1 UFAD_DiffType[]               MIT2                ! [-]</v>
      </c>
      <c r="D36" t="s">
        <v>225</v>
      </c>
      <c r="E36" s="28" t="str">
        <f>J70</f>
        <v>MIT2</v>
      </c>
      <c r="F36" s="14"/>
      <c r="G36" s="26" t="str">
        <f>K70</f>
        <v>-</v>
      </c>
      <c r="I36" s="105" t="s">
        <v>754</v>
      </c>
      <c r="J36" s="629" t="s">
        <v>981</v>
      </c>
      <c r="K36" s="2" t="s">
        <v>755</v>
      </c>
      <c r="P36" s="83" t="s">
        <v>27</v>
      </c>
      <c r="Q36" s="82" t="str">
        <f>IF(RunType="OH",IF(J7="Yes","OFF", "ON"),"OFF")</f>
        <v>OFF</v>
      </c>
      <c r="T36" s="30">
        <v>0</v>
      </c>
      <c r="U36" s="99"/>
      <c r="V36" s="99"/>
      <c r="W36" s="30" t="s">
        <v>720</v>
      </c>
      <c r="Y36" s="30">
        <v>0.95</v>
      </c>
      <c r="Z36" s="30">
        <v>0.3</v>
      </c>
      <c r="AA36" s="30" t="s">
        <v>735</v>
      </c>
      <c r="AB36" s="30" t="s">
        <v>720</v>
      </c>
    </row>
    <row r="37" spans="2:28" ht="14.25" thickBot="1">
      <c r="B37" s="13" t="str">
        <f>"##SET1 "&amp;D37&amp;REPT(" ",fill_1-LEN(D37))&amp;TEXT(E37,F37)&amp;REPT(" ",20-LEN(TEXT(E37,F37)))&amp;"! ["&amp;G37&amp;"]"</f>
        <v>##SET1 UFAD_TransitionHeight[]       1.70                ! [m]</v>
      </c>
      <c r="D37" s="581" t="s">
        <v>226</v>
      </c>
      <c r="E37" s="620">
        <f t="shared" ref="E37:E42" si="2">J77</f>
        <v>1.7</v>
      </c>
      <c r="F37" s="14" t="s">
        <v>151</v>
      </c>
      <c r="G37" s="26" t="str">
        <f>K77</f>
        <v>m</v>
      </c>
      <c r="I37" s="590" t="s">
        <v>697</v>
      </c>
      <c r="J37" s="591" t="s">
        <v>535</v>
      </c>
      <c r="K37" s="96"/>
      <c r="P37" s="74" t="s">
        <v>192</v>
      </c>
      <c r="Q37" s="438" t="s">
        <v>201</v>
      </c>
      <c r="T37" t="s">
        <v>721</v>
      </c>
      <c r="U37" s="99"/>
      <c r="V37" s="99"/>
      <c r="W37" s="30">
        <v>0</v>
      </c>
      <c r="Y37" s="30" t="s">
        <v>734</v>
      </c>
      <c r="Z37" s="30" t="s">
        <v>730</v>
      </c>
      <c r="AA37" s="30">
        <v>1</v>
      </c>
      <c r="AB37" s="30">
        <v>0</v>
      </c>
    </row>
    <row r="38" spans="2:28" ht="14.25" thickBot="1">
      <c r="B38" s="13" t="str">
        <f t="shared" ref="B38:B43" si="3">"##SET1 "&amp;D38&amp;REPT(" ",fill_1-LEN(D38))&amp;TEXT(E38,F38)&amp;REPT(" ",fill_2-LEN(TEXT(E38,F38)))&amp;"! ["&amp;G38&amp;"]"</f>
        <v>##SET1 UFAD_CoeffA[]                 0.0000    ! [0]</v>
      </c>
      <c r="D38" t="s">
        <v>227</v>
      </c>
      <c r="E38" s="27">
        <f t="shared" si="2"/>
        <v>0</v>
      </c>
      <c r="F38" s="14" t="s">
        <v>153</v>
      </c>
      <c r="G38" s="26">
        <f>K82</f>
        <v>0</v>
      </c>
      <c r="I38" s="90" t="s">
        <v>695</v>
      </c>
      <c r="J38" s="613">
        <v>0.2</v>
      </c>
      <c r="L38" s="2"/>
      <c r="P38" s="75" t="s">
        <v>691</v>
      </c>
      <c r="Q38" s="89" t="s">
        <v>24</v>
      </c>
      <c r="T38" s="30" t="s">
        <v>716</v>
      </c>
      <c r="U38" s="99"/>
      <c r="V38" s="99"/>
      <c r="W38" s="4" t="s">
        <v>746</v>
      </c>
      <c r="Y38" s="30">
        <v>0.3</v>
      </c>
      <c r="Z38" s="30">
        <v>0.4</v>
      </c>
      <c r="AA38" s="100" t="s">
        <v>738</v>
      </c>
      <c r="AB38" s="4" t="s">
        <v>749</v>
      </c>
    </row>
    <row r="39" spans="2:28" ht="14.25" thickBot="1">
      <c r="B39" s="13" t="str">
        <f t="shared" si="3"/>
        <v>##SET1 UFAD_CoeffB[]                 0.0000    ! [0]</v>
      </c>
      <c r="D39" t="s">
        <v>228</v>
      </c>
      <c r="E39" s="27">
        <f t="shared" si="2"/>
        <v>0</v>
      </c>
      <c r="F39" s="14" t="s">
        <v>153</v>
      </c>
      <c r="G39" s="26">
        <f>K83</f>
        <v>0</v>
      </c>
      <c r="I39" s="24" t="s">
        <v>12</v>
      </c>
      <c r="J39" s="122">
        <v>60</v>
      </c>
      <c r="K39" s="20" t="s">
        <v>90</v>
      </c>
      <c r="P39" s="74" t="s">
        <v>692</v>
      </c>
      <c r="Q39" s="89" t="s">
        <v>24</v>
      </c>
      <c r="T39" s="30">
        <v>0</v>
      </c>
      <c r="U39" s="99"/>
      <c r="V39" s="99"/>
      <c r="W39" s="74" t="s">
        <v>743</v>
      </c>
      <c r="Y39" s="74" t="s">
        <v>741</v>
      </c>
      <c r="Z39" s="30" t="s">
        <v>731</v>
      </c>
      <c r="AA39" s="30" t="s">
        <v>728</v>
      </c>
      <c r="AB39" s="74" t="s">
        <v>747</v>
      </c>
    </row>
    <row r="40" spans="2:28" ht="14.25" thickBot="1">
      <c r="B40" s="13" t="str">
        <f t="shared" si="3"/>
        <v>##SET1 UFAD_CoeffC[]                 0.7500    ! [0]</v>
      </c>
      <c r="D40" t="s">
        <v>229</v>
      </c>
      <c r="E40" s="27">
        <f t="shared" si="2"/>
        <v>0.75</v>
      </c>
      <c r="F40" s="14" t="s">
        <v>153</v>
      </c>
      <c r="G40" s="26">
        <f>K84</f>
        <v>0</v>
      </c>
      <c r="I40" s="38" t="s">
        <v>16</v>
      </c>
      <c r="J40" s="633">
        <v>3.5</v>
      </c>
      <c r="K40" s="20" t="s">
        <v>14</v>
      </c>
      <c r="P40" s="74" t="s">
        <v>247</v>
      </c>
      <c r="Q40" t="str">
        <f>IF(J35="OH","OH","UFAD")</f>
        <v>UFAD</v>
      </c>
      <c r="T40" s="30" t="s">
        <v>717</v>
      </c>
      <c r="U40" s="99"/>
      <c r="V40" s="99"/>
      <c r="W40" s="30">
        <v>0</v>
      </c>
      <c r="Y40" s="30">
        <v>0.2</v>
      </c>
      <c r="Z40" s="30">
        <v>0.5</v>
      </c>
      <c r="AA40" s="30">
        <v>0.05</v>
      </c>
      <c r="AB40" s="30">
        <v>0</v>
      </c>
    </row>
    <row r="41" spans="2:28" ht="14.25" thickBot="1">
      <c r="B41" s="13" t="str">
        <f t="shared" si="3"/>
        <v>##SET1 UFAD_CoeffD[]                 0.0000    ! [-]</v>
      </c>
      <c r="D41" t="s">
        <v>230</v>
      </c>
      <c r="E41" s="27">
        <f t="shared" si="2"/>
        <v>0</v>
      </c>
      <c r="F41" s="14" t="s">
        <v>153</v>
      </c>
      <c r="G41" s="636" t="s">
        <v>213</v>
      </c>
      <c r="I41" s="97" t="s">
        <v>710</v>
      </c>
      <c r="J41" s="630" t="s">
        <v>491</v>
      </c>
      <c r="P41" s="75" t="s">
        <v>702</v>
      </c>
      <c r="Q41" s="82">
        <v>0.15</v>
      </c>
      <c r="R41" s="20" t="s">
        <v>29</v>
      </c>
      <c r="T41" s="30">
        <v>7.0000000000000007E-2</v>
      </c>
      <c r="U41" s="99"/>
      <c r="V41" s="99"/>
      <c r="W41" s="74" t="s">
        <v>744</v>
      </c>
      <c r="Y41" s="30" t="s">
        <v>735</v>
      </c>
      <c r="Z41" s="30" t="s">
        <v>733</v>
      </c>
      <c r="AA41" s="30" t="s">
        <v>730</v>
      </c>
      <c r="AB41" s="74" t="s">
        <v>722</v>
      </c>
    </row>
    <row r="42" spans="2:28" ht="14.25" thickBot="1">
      <c r="B42" s="13" t="str">
        <f t="shared" si="3"/>
        <v>##SET1 UFAD_CoeffE[]                 0.0000    ! [-]</v>
      </c>
      <c r="D42" t="s">
        <v>231</v>
      </c>
      <c r="E42" s="27">
        <f t="shared" si="2"/>
        <v>0</v>
      </c>
      <c r="F42" s="14" t="s">
        <v>153</v>
      </c>
      <c r="G42" s="636" t="s">
        <v>213</v>
      </c>
      <c r="I42" s="97" t="s">
        <v>711</v>
      </c>
      <c r="J42" s="632">
        <v>1.5</v>
      </c>
      <c r="K42" s="4" t="s">
        <v>14</v>
      </c>
      <c r="T42" s="30" t="s">
        <v>719</v>
      </c>
      <c r="U42" s="99"/>
      <c r="V42" s="99"/>
      <c r="W42" s="30">
        <v>1</v>
      </c>
      <c r="Y42" s="30">
        <v>0</v>
      </c>
      <c r="Z42" s="30">
        <v>0.35</v>
      </c>
      <c r="AA42" s="30">
        <v>0.1</v>
      </c>
      <c r="AB42" s="30">
        <v>1</v>
      </c>
    </row>
    <row r="43" spans="2:28" ht="14.25" thickBot="1">
      <c r="B43" s="13" t="str">
        <f t="shared" si="3"/>
        <v>##SET1 Return_Plenum[]               Yes       ! []</v>
      </c>
      <c r="D43" s="4" t="s">
        <v>586</v>
      </c>
      <c r="E43" s="620" t="str">
        <f>Return_Plenum</f>
        <v>Yes</v>
      </c>
      <c r="I43" s="63" t="s">
        <v>645</v>
      </c>
      <c r="J43" s="630" t="s">
        <v>976</v>
      </c>
      <c r="L43" s="4"/>
      <c r="P43" s="598" t="s">
        <v>1063</v>
      </c>
      <c r="Q43">
        <v>1</v>
      </c>
      <c r="T43" s="30">
        <v>0.13</v>
      </c>
      <c r="U43" s="99"/>
      <c r="V43" s="99"/>
      <c r="W43" s="30" t="s">
        <v>720</v>
      </c>
      <c r="Y43" s="100" t="s">
        <v>736</v>
      </c>
      <c r="Z43" s="30" t="s">
        <v>735</v>
      </c>
      <c r="AA43" s="30" t="s">
        <v>731</v>
      </c>
      <c r="AB43" s="30" t="s">
        <v>720</v>
      </c>
    </row>
    <row r="44" spans="2:28" ht="13.5" thickBot="1">
      <c r="I44" s="63" t="s">
        <v>506</v>
      </c>
      <c r="J44" s="630" t="s">
        <v>492</v>
      </c>
      <c r="T44" s="30" t="s">
        <v>723</v>
      </c>
      <c r="U44" s="99"/>
      <c r="V44" s="99"/>
      <c r="W44" s="30">
        <v>0</v>
      </c>
      <c r="Y44" s="30" t="s">
        <v>728</v>
      </c>
      <c r="Z44" s="30">
        <v>0.3</v>
      </c>
      <c r="AA44" s="30">
        <v>0.3</v>
      </c>
      <c r="AB44" s="30">
        <v>0</v>
      </c>
    </row>
    <row r="45" spans="2:28" ht="14.25" thickBot="1">
      <c r="B45" s="13" t="str">
        <f>"##SET1 "&amp;D45&amp;REPT(" ",fill_1-LEN(D45))&amp;TEXT(E45,F45)&amp;REPT(" ",fill_2-LEN(TEXT(E45,F45)))&amp;"! ["&amp;G45&amp;"]"</f>
        <v>##SET1 UFAD_Int_NumDiffsPerZone_GF[] 16.6885   ! [-]</v>
      </c>
      <c r="D45" s="581" t="s">
        <v>1056</v>
      </c>
      <c r="E45" s="36">
        <v>16.688538656898004</v>
      </c>
      <c r="F45" s="14" t="s">
        <v>153</v>
      </c>
      <c r="G45" s="636" t="s">
        <v>213</v>
      </c>
      <c r="I45" s="63" t="s">
        <v>672</v>
      </c>
      <c r="J45" s="122">
        <v>75</v>
      </c>
      <c r="K45" s="4" t="s">
        <v>90</v>
      </c>
      <c r="T45" s="30">
        <v>0.2</v>
      </c>
      <c r="U45" s="99"/>
      <c r="V45" s="99"/>
      <c r="W45" t="s">
        <v>721</v>
      </c>
      <c r="Y45" s="30">
        <v>0</v>
      </c>
      <c r="Z45" s="100" t="s">
        <v>739</v>
      </c>
      <c r="AA45" s="30" t="s">
        <v>733</v>
      </c>
      <c r="AB45" s="4" t="s">
        <v>746</v>
      </c>
    </row>
    <row r="46" spans="2:28" ht="14.25" thickBot="1">
      <c r="B46" s="582" t="str">
        <f>"##SET1 "&amp;D46&amp;REPT(" ",fill_1-LEN(D46))&amp;TEXT(E46,F46)&amp;REPT(" ",fill_2-LEN(TEXT(E46,F46)))&amp;"! ["&amp;G46&amp;"]"</f>
        <v>##SET1 UFAD_Int_NumDiffsPerZone_MF[] 23.1367   ! [-]</v>
      </c>
      <c r="C46" s="580"/>
      <c r="D46" s="581" t="s">
        <v>1057</v>
      </c>
      <c r="E46" s="583">
        <v>23.136738814794864</v>
      </c>
      <c r="F46" s="14" t="s">
        <v>153</v>
      </c>
      <c r="G46" s="584" t="s">
        <v>213</v>
      </c>
      <c r="I46" s="63" t="s">
        <v>673</v>
      </c>
      <c r="J46" s="122">
        <v>80</v>
      </c>
      <c r="K46" s="4" t="s">
        <v>90</v>
      </c>
      <c r="T46" s="30" t="s">
        <v>724</v>
      </c>
      <c r="U46" s="99"/>
      <c r="V46" s="99"/>
      <c r="W46" s="74" t="s">
        <v>747</v>
      </c>
      <c r="Y46" s="30" t="s">
        <v>737</v>
      </c>
      <c r="Z46" s="30" t="s">
        <v>735</v>
      </c>
      <c r="AA46" s="30">
        <v>0.15</v>
      </c>
      <c r="AB46" s="74" t="s">
        <v>747</v>
      </c>
    </row>
    <row r="47" spans="2:28" ht="14.25" thickBot="1">
      <c r="B47" s="582" t="str">
        <f>"##SET1 "&amp;D47&amp;REPT(" ",fill_1-LEN(D47))&amp;TEXT(E47,F47)&amp;REPT(" ",fill_2-LEN(TEXT(E47,F47)))&amp;"! ["&amp;G47&amp;"]"</f>
        <v>##SET1 UFAD_Int_NumDiffsPerZone_TF[] 31.0925   ! [-]</v>
      </c>
      <c r="C47" s="580"/>
      <c r="D47" s="581" t="s">
        <v>1058</v>
      </c>
      <c r="E47" s="583">
        <v>31.092462820680701</v>
      </c>
      <c r="F47" s="14" t="s">
        <v>153</v>
      </c>
      <c r="G47" s="584" t="s">
        <v>213</v>
      </c>
      <c r="I47" s="63" t="s">
        <v>676</v>
      </c>
      <c r="J47" s="122">
        <v>70</v>
      </c>
      <c r="K47" s="4" t="s">
        <v>90</v>
      </c>
      <c r="T47" s="30">
        <v>0.1</v>
      </c>
      <c r="U47" s="99"/>
      <c r="V47" s="99"/>
      <c r="W47" s="30">
        <v>0</v>
      </c>
      <c r="Y47" s="30">
        <v>1</v>
      </c>
      <c r="Z47" s="30">
        <v>0</v>
      </c>
      <c r="AA47" s="30" t="s">
        <v>735</v>
      </c>
      <c r="AB47" s="30">
        <v>0</v>
      </c>
    </row>
    <row r="48" spans="2:28" ht="14.25" thickBot="1">
      <c r="B48" s="13" t="str">
        <f>"##SET1 "&amp;D48&amp;REPT(" ",fill_1-LEN(D48))&amp;TEXT(E48,F48)&amp;REPT(" ",20-LEN(TEXT(E48,F48)))&amp;"! ["&amp;G48&amp;"]"</f>
        <v>##SET1 UFAD_Int_PowerPerPlume[]      autocalculate       ! [-]</v>
      </c>
      <c r="D48" t="s">
        <v>452</v>
      </c>
      <c r="E48" s="618" t="str">
        <f t="shared" ref="E48:E53" si="4">J88</f>
        <v>autocalculate</v>
      </c>
      <c r="F48" s="14"/>
      <c r="G48" s="32" t="s">
        <v>213</v>
      </c>
      <c r="I48" s="63" t="s">
        <v>677</v>
      </c>
      <c r="J48" s="122">
        <v>65</v>
      </c>
      <c r="K48" s="4" t="s">
        <v>90</v>
      </c>
      <c r="T48" s="30" t="s">
        <v>720</v>
      </c>
      <c r="U48" s="99"/>
      <c r="V48" s="99"/>
      <c r="W48" s="74" t="s">
        <v>724</v>
      </c>
      <c r="Y48" s="30" t="s">
        <v>735</v>
      </c>
      <c r="Z48" s="100" t="s">
        <v>740</v>
      </c>
      <c r="AA48" s="30">
        <v>0.05</v>
      </c>
      <c r="AB48" s="74" t="s">
        <v>722</v>
      </c>
    </row>
    <row r="49" spans="2:28" ht="14.25" thickBot="1">
      <c r="B49" s="13" t="str">
        <f>"##SET1 "&amp;D49&amp;REPT(" ",fill_1-LEN(D49))&amp;TEXT(E49,F49)&amp;REPT(" ",20-LEN(TEXT(E49,F49)))&amp;"! ["&amp;G49&amp;"]"</f>
        <v>##SET1 UFAD_Int_DiffEffectiveArea[]  autosize            ! [m2]</v>
      </c>
      <c r="D49" t="s">
        <v>453</v>
      </c>
      <c r="E49" s="619" t="str">
        <f>IF(Int_DiffType="Custom",J89,"autosize")</f>
        <v>autosize</v>
      </c>
      <c r="F49" s="14" t="s">
        <v>150</v>
      </c>
      <c r="G49" s="26" t="str">
        <f>K89</f>
        <v>m2</v>
      </c>
      <c r="I49" s="63" t="s">
        <v>678</v>
      </c>
      <c r="J49" s="630" t="s">
        <v>492</v>
      </c>
      <c r="M49" s="581"/>
      <c r="T49" s="30">
        <v>0</v>
      </c>
      <c r="U49" s="99"/>
      <c r="V49" s="99"/>
      <c r="W49" s="30">
        <v>1</v>
      </c>
      <c r="Y49" s="30">
        <v>0.05</v>
      </c>
      <c r="Z49" s="30" t="s">
        <v>735</v>
      </c>
      <c r="AA49" s="100" t="s">
        <v>739</v>
      </c>
      <c r="AB49" s="30">
        <v>1</v>
      </c>
    </row>
    <row r="50" spans="2:28" ht="14.25" thickBot="1">
      <c r="B50" s="582" t="str">
        <f>"##SET1 "&amp;D50&amp;REPT(" ",fill_1-LEN(D50))&amp;TEXT(E50,F50)&amp;REPT(" ",20-LEN(TEXT(E50,F50)))&amp;"! ["&amp;G50&amp;"]"</f>
        <v>##SET1 UFAD_Int_DiffSlotAngle[]      autosize            ! [deg]</v>
      </c>
      <c r="D50" t="s">
        <v>454</v>
      </c>
      <c r="E50" s="618" t="str">
        <f>IF(Int_DiffType="Custom",J90,"autosize")</f>
        <v>autosize</v>
      </c>
      <c r="F50" s="14" t="s">
        <v>212</v>
      </c>
      <c r="G50" s="26" t="str">
        <f>K90</f>
        <v>deg</v>
      </c>
      <c r="I50" s="392" t="s">
        <v>1122</v>
      </c>
      <c r="J50" s="122">
        <v>65</v>
      </c>
      <c r="M50" s="581"/>
      <c r="W50" s="30" t="s">
        <v>720</v>
      </c>
      <c r="Y50" s="100" t="s">
        <v>738</v>
      </c>
      <c r="Z50" s="30">
        <v>0.3</v>
      </c>
      <c r="AA50" s="30" t="s">
        <v>735</v>
      </c>
      <c r="AB50" s="30" t="s">
        <v>720</v>
      </c>
    </row>
    <row r="51" spans="2:28" ht="14.25" thickBot="1">
      <c r="B51" s="13" t="str">
        <f>"##SET1 "&amp;D51&amp;REPT(" ",fill_1-LEN(D51))&amp;TEXT(E51,F51)&amp;REPT(" ",fill_2-LEN(TEXT(E51,F51)))&amp;"! ["&amp;G51&amp;"]"</f>
        <v>##SET1 UFAD_Int_TStatHeight[]        0.20      ! [m]</v>
      </c>
      <c r="D51" t="s">
        <v>455</v>
      </c>
      <c r="E51" s="620">
        <f t="shared" si="4"/>
        <v>0.2</v>
      </c>
      <c r="F51" s="14" t="s">
        <v>151</v>
      </c>
      <c r="G51" s="26" t="str">
        <f>K91</f>
        <v>m</v>
      </c>
      <c r="I51" s="63" t="s">
        <v>703</v>
      </c>
      <c r="J51" s="630" t="s">
        <v>491</v>
      </c>
      <c r="W51" s="30">
        <v>0</v>
      </c>
      <c r="Y51" s="30" t="s">
        <v>728</v>
      </c>
      <c r="AA51" s="30">
        <v>0</v>
      </c>
      <c r="AB51" s="30">
        <v>0</v>
      </c>
    </row>
    <row r="52" spans="2:28" ht="14.25" thickBot="1">
      <c r="B52" s="13" t="str">
        <f>"##SET1 "&amp;D52&amp;REPT(" ",fill_1-LEN(D52))&amp;TEXT(E52,F52)&amp;REPT(" ",fill_2-LEN(TEXT(E52,F52)))&amp;"! ["&amp;G52&amp;"]"</f>
        <v>##SET1 UFAD_Int_ComfortHeight[]      0.61      ! [m]</v>
      </c>
      <c r="D52" t="s">
        <v>456</v>
      </c>
      <c r="E52" s="620">
        <f t="shared" si="4"/>
        <v>0.61</v>
      </c>
      <c r="F52" s="14" t="s">
        <v>151</v>
      </c>
      <c r="G52" s="26" t="str">
        <f>K92</f>
        <v>m</v>
      </c>
      <c r="I52" s="63" t="s">
        <v>705</v>
      </c>
      <c r="J52" s="630" t="s">
        <v>491</v>
      </c>
      <c r="Y52" s="30">
        <v>0</v>
      </c>
      <c r="AA52" s="100" t="s">
        <v>740</v>
      </c>
      <c r="AB52" t="s">
        <v>721</v>
      </c>
    </row>
    <row r="53" spans="2:28" ht="14.25" thickBot="1">
      <c r="B53" s="13" t="str">
        <f>"##SET1 "&amp;D53&amp;REPT(" ",fill_1-LEN(D53))&amp;TEXT(E53,F53)&amp;REPT(" ",fill_2-LEN(TEXT(E53,F53)))&amp;"! ["&amp;G53&amp;"]"</f>
        <v>##SET1 UFAD_Int_TempDiffReporting[]  0.001     ! [C]</v>
      </c>
      <c r="D53" t="s">
        <v>457</v>
      </c>
      <c r="E53" s="621">
        <f t="shared" si="4"/>
        <v>1E-3</v>
      </c>
      <c r="F53" s="14" t="s">
        <v>152</v>
      </c>
      <c r="G53" s="26" t="str">
        <f>K93</f>
        <v>C</v>
      </c>
      <c r="I53" s="571" t="s">
        <v>999</v>
      </c>
      <c r="J53" s="632">
        <v>0.5</v>
      </c>
      <c r="Y53" s="30" t="s">
        <v>730</v>
      </c>
      <c r="AA53" s="30" t="s">
        <v>735</v>
      </c>
      <c r="AB53" s="30" t="s">
        <v>735</v>
      </c>
    </row>
    <row r="54" spans="2:28" ht="14.25" thickBot="1">
      <c r="B54" s="13" t="str">
        <f>"##SET1 "&amp;D54&amp;REPT(" ",fill_1-LEN(D54))&amp;TEXT(E54,F54)&amp;REPT(" ",20-LEN(TEXT(E54,F54)))&amp;"! ["&amp;G54&amp;"]"</f>
        <v>##SET1 UFAD_Int_DiffType[]           MIT2                ! [-]</v>
      </c>
      <c r="D54" t="s">
        <v>458</v>
      </c>
      <c r="E54" s="622" t="str">
        <f>J87</f>
        <v>MIT2</v>
      </c>
      <c r="F54" s="14"/>
      <c r="G54" s="26" t="str">
        <f>K87</f>
        <v>-</v>
      </c>
      <c r="I54" s="63" t="s">
        <v>708</v>
      </c>
      <c r="J54" s="630" t="s">
        <v>492</v>
      </c>
      <c r="K54" s="2"/>
      <c r="Y54" s="30">
        <v>0.1</v>
      </c>
      <c r="AA54" s="30">
        <v>0.05</v>
      </c>
      <c r="AB54" s="30">
        <v>0</v>
      </c>
    </row>
    <row r="55" spans="2:28" ht="14.25" thickBot="1">
      <c r="B55" s="13" t="str">
        <f>"##SET1 "&amp;D55&amp;REPT(" ",fill_1-LEN(D55))&amp;TEXT(E55,F55)&amp;REPT(" ",20-LEN(TEXT(E55,F55)))&amp;"! ["&amp;G55&amp;"]"</f>
        <v>##SET1 UFAD_Int_TransitionHeight[]   1.70                ! [m]</v>
      </c>
      <c r="D55" t="s">
        <v>459</v>
      </c>
      <c r="E55" s="620">
        <f t="shared" ref="E55:E60" si="5">J94</f>
        <v>1.7</v>
      </c>
      <c r="F55" s="14" t="s">
        <v>151</v>
      </c>
      <c r="G55" s="26" t="str">
        <f t="shared" ref="G55:G60" si="6">K94</f>
        <v>m</v>
      </c>
      <c r="I55" s="63" t="s">
        <v>709</v>
      </c>
      <c r="J55" s="637" t="s">
        <v>492</v>
      </c>
      <c r="Y55" s="30" t="s">
        <v>731</v>
      </c>
      <c r="AB55" s="74"/>
    </row>
    <row r="56" spans="2:28" ht="14.25" thickBot="1">
      <c r="B56" s="13" t="str">
        <f t="shared" ref="B56:B61" si="7">"##SET1 "&amp;D56&amp;REPT(" ",fill_1-LEN(D56))&amp;TEXT(E56,F56)&amp;REPT(" ",fill_2-LEN(TEXT(E56,F56)))&amp;"! ["&amp;G56&amp;"]"</f>
        <v>##SET1 UFAD_Int_CoeffA[]             0.0000    ! [-]</v>
      </c>
      <c r="D56" t="s">
        <v>460</v>
      </c>
      <c r="E56" s="27">
        <f t="shared" si="5"/>
        <v>0</v>
      </c>
      <c r="F56" s="14" t="s">
        <v>153</v>
      </c>
      <c r="G56" s="26" t="str">
        <f t="shared" si="6"/>
        <v>-</v>
      </c>
      <c r="I56" s="63" t="s">
        <v>817</v>
      </c>
      <c r="J56" s="632">
        <v>1.2</v>
      </c>
      <c r="Y56" s="30">
        <v>0.3</v>
      </c>
      <c r="AB56" s="30"/>
    </row>
    <row r="57" spans="2:28" ht="14.25" thickBot="1">
      <c r="B57" s="13" t="str">
        <f t="shared" si="7"/>
        <v>##SET1 UFAD_Int_CoeffB[]             0.0000    ! [-]</v>
      </c>
      <c r="D57" t="s">
        <v>85</v>
      </c>
      <c r="E57" s="27">
        <f t="shared" si="5"/>
        <v>0</v>
      </c>
      <c r="F57" s="14" t="s">
        <v>153</v>
      </c>
      <c r="G57" s="26" t="str">
        <f t="shared" si="6"/>
        <v>-</v>
      </c>
      <c r="I57" s="392" t="s">
        <v>913</v>
      </c>
      <c r="J57" s="630" t="s">
        <v>1062</v>
      </c>
      <c r="Y57" s="30" t="s">
        <v>733</v>
      </c>
      <c r="AB57" s="30"/>
    </row>
    <row r="58" spans="2:28" ht="14.25" thickBot="1">
      <c r="B58" s="13" t="str">
        <f t="shared" si="7"/>
        <v>##SET1 UFAD_Int_CoeffC[]             0.7500    ! [-]</v>
      </c>
      <c r="D58" t="s">
        <v>145</v>
      </c>
      <c r="E58" s="27">
        <f t="shared" si="5"/>
        <v>0.75</v>
      </c>
      <c r="F58" s="14" t="s">
        <v>153</v>
      </c>
      <c r="G58" s="26" t="str">
        <f t="shared" si="6"/>
        <v>-</v>
      </c>
      <c r="I58" s="392" t="s">
        <v>984</v>
      </c>
      <c r="J58" s="630" t="s">
        <v>1038</v>
      </c>
      <c r="Y58" s="30">
        <v>0.1</v>
      </c>
      <c r="AB58" s="30"/>
    </row>
    <row r="59" spans="2:28" ht="14.25" thickBot="1">
      <c r="B59" s="13" t="str">
        <f t="shared" si="7"/>
        <v>##SET1 UFAD_Int_CoeffD[]             0.0000    ! [-]</v>
      </c>
      <c r="D59" t="s">
        <v>146</v>
      </c>
      <c r="E59" s="27">
        <f t="shared" si="5"/>
        <v>0</v>
      </c>
      <c r="F59" s="14" t="s">
        <v>153</v>
      </c>
      <c r="G59" s="26" t="str">
        <f t="shared" si="6"/>
        <v>-</v>
      </c>
      <c r="I59" s="392" t="s">
        <v>985</v>
      </c>
      <c r="J59" s="630" t="s">
        <v>911</v>
      </c>
      <c r="Y59" s="30" t="s">
        <v>735</v>
      </c>
    </row>
    <row r="60" spans="2:28" ht="14.25" thickBot="1">
      <c r="B60" s="13" t="str">
        <f t="shared" si="7"/>
        <v>##SET1 UFAD_Int_CoeffE[]             0.00000   ! [-]</v>
      </c>
      <c r="D60" t="s">
        <v>147</v>
      </c>
      <c r="E60" s="27">
        <f t="shared" si="5"/>
        <v>0</v>
      </c>
      <c r="F60" s="50" t="s">
        <v>150</v>
      </c>
      <c r="G60" s="26" t="str">
        <f t="shared" si="6"/>
        <v>-</v>
      </c>
      <c r="I60" s="392" t="s">
        <v>1124</v>
      </c>
      <c r="J60" s="630" t="s">
        <v>1128</v>
      </c>
      <c r="L60" t="s">
        <v>109</v>
      </c>
      <c r="M60" t="s">
        <v>108</v>
      </c>
      <c r="N60" s="4" t="s">
        <v>575</v>
      </c>
      <c r="O60" s="4"/>
      <c r="Y60" s="30">
        <v>0</v>
      </c>
    </row>
    <row r="61" spans="2:28" ht="14.25" thickBot="1">
      <c r="B61" s="13" t="str">
        <f t="shared" si="7"/>
        <v>##SET1 Internal_Mass[]               No        ! []</v>
      </c>
      <c r="D61" t="s">
        <v>528</v>
      </c>
      <c r="E61" s="623" t="str">
        <f>Internal_Mass</f>
        <v>No</v>
      </c>
      <c r="F61" s="14" t="s">
        <v>153</v>
      </c>
      <c r="G61" s="26"/>
      <c r="I61" s="392" t="s">
        <v>1088</v>
      </c>
      <c r="J61" s="630" t="s">
        <v>2505</v>
      </c>
      <c r="L61" s="45">
        <f>N61*O61</f>
        <v>0</v>
      </c>
      <c r="M61" s="45">
        <v>0.9864048958335504</v>
      </c>
      <c r="N61" s="88">
        <v>1</v>
      </c>
      <c r="O61" s="46"/>
      <c r="Y61" s="100" t="s">
        <v>739</v>
      </c>
    </row>
    <row r="62" spans="2:28" ht="13.5">
      <c r="B62" s="33"/>
      <c r="E62" s="27"/>
      <c r="F62" s="14"/>
      <c r="G62" s="26"/>
      <c r="L62" s="45">
        <f>N62*O62</f>
        <v>0</v>
      </c>
      <c r="M62" s="45">
        <v>1.0421584959807595</v>
      </c>
      <c r="N62" s="88">
        <v>1</v>
      </c>
      <c r="O62" s="46"/>
      <c r="Y62" s="30" t="s">
        <v>735</v>
      </c>
    </row>
    <row r="63" spans="2:28" ht="13.5">
      <c r="B63" s="13" t="str">
        <f t="shared" ref="B63:B78" si="8">"##SET1 "&amp;D63&amp;REPT(" ",fill_1-LEN(D63))&amp;TEXT(E63,F63)&amp;REPT(" ",fill_2-LEN(TEXT(E63,F63)))&amp;"! ["&amp;G63&amp;"]"</f>
        <v>##SET1 Window_Height_GF[]            1.7087    ! [m]</v>
      </c>
      <c r="D63" t="s">
        <v>10</v>
      </c>
      <c r="E63" s="34">
        <f>IF(RunType="OH",0.27+((3.9624-0)*J19*IF(J7="No",1,E264)),0.52+((3.9624-0)*J19))</f>
        <v>1.70872</v>
      </c>
      <c r="F63" s="14" t="s">
        <v>153</v>
      </c>
      <c r="G63" s="32" t="s">
        <v>237</v>
      </c>
      <c r="L63" s="45">
        <f>N63*O63</f>
        <v>0</v>
      </c>
      <c r="M63" s="45">
        <v>1.36</v>
      </c>
      <c r="N63" s="88">
        <v>1</v>
      </c>
      <c r="O63" s="46"/>
      <c r="Y63" s="30">
        <v>0</v>
      </c>
    </row>
    <row r="64" spans="2:28" ht="13.5">
      <c r="B64" s="13" t="str">
        <f t="shared" si="8"/>
        <v>##SET1 Window_Height_MF[]            5.8087    ! [m]</v>
      </c>
      <c r="D64" t="s">
        <v>11</v>
      </c>
      <c r="E64" s="34">
        <f>IF(RunType="OH",4.07+((7.9248-3.9624)*J19*IF(J7="No",1,E264)),4.62+((7.9248-3.9624)*J19))</f>
        <v>5.8087200000000001</v>
      </c>
      <c r="F64" s="14" t="s">
        <v>153</v>
      </c>
      <c r="G64" s="32" t="s">
        <v>237</v>
      </c>
      <c r="K64" s="1"/>
      <c r="L64" s="45">
        <f>N64*O64</f>
        <v>0</v>
      </c>
      <c r="M64" s="45">
        <v>0.85278346586950038</v>
      </c>
      <c r="N64" s="88">
        <v>1</v>
      </c>
      <c r="O64" s="46"/>
      <c r="Y64" s="100" t="s">
        <v>740</v>
      </c>
    </row>
    <row r="65" spans="2:25" ht="13.5">
      <c r="B65" s="13" t="str">
        <f t="shared" si="8"/>
        <v>##SET1 Window_Height_TF[]            9.7087    ! [m]</v>
      </c>
      <c r="D65" t="s">
        <v>5</v>
      </c>
      <c r="E65" s="34">
        <f>IF(RunType="OH",8.17+((11.8872-7.9248)*J19*IF(J7="No",1,E264)),8.52+((11.8872-7.9248)*J19))</f>
        <v>9.7087199999999996</v>
      </c>
      <c r="F65" s="14" t="s">
        <v>153</v>
      </c>
      <c r="G65" s="32" t="s">
        <v>237</v>
      </c>
      <c r="I65" s="95" t="s">
        <v>689</v>
      </c>
      <c r="J65" s="2" t="s">
        <v>698</v>
      </c>
      <c r="Y65" s="74" t="s">
        <v>735</v>
      </c>
    </row>
    <row r="66" spans="2:25" ht="14.25" thickBot="1">
      <c r="B66" s="582" t="str">
        <f t="shared" si="8"/>
        <v>##SET1 Area/Person_Core[]            9.3       ! [-]</v>
      </c>
      <c r="C66" s="580"/>
      <c r="D66" s="581" t="s">
        <v>1121</v>
      </c>
      <c r="E66" s="37">
        <f>J24/10.76</f>
        <v>9.2936802973977706</v>
      </c>
      <c r="F66" s="14" t="s">
        <v>163</v>
      </c>
      <c r="G66" s="584" t="s">
        <v>213</v>
      </c>
      <c r="I66" s="25" t="s">
        <v>450</v>
      </c>
      <c r="J66" s="1"/>
      <c r="K66" s="393"/>
      <c r="N66" s="612"/>
      <c r="Y66" s="30">
        <v>0</v>
      </c>
    </row>
    <row r="67" spans="2:25" ht="14.25" thickBot="1">
      <c r="B67" s="13" t="str">
        <f t="shared" si="8"/>
        <v>##SET1 Area/Person[]                 9.3       ! [-]</v>
      </c>
      <c r="D67" s="581" t="s">
        <v>1043</v>
      </c>
      <c r="E67" s="37">
        <f>J27/10.76</f>
        <v>9.2936802973977706</v>
      </c>
      <c r="F67" s="14" t="s">
        <v>163</v>
      </c>
      <c r="G67" s="32" t="s">
        <v>213</v>
      </c>
      <c r="I67" s="639" t="s">
        <v>2547</v>
      </c>
      <c r="J67" s="642">
        <f>VLOOKUP(Perim_DiffType,lists!$B$13:$C$20,2,FALSE)</f>
        <v>150</v>
      </c>
      <c r="K67" s="393" t="s">
        <v>2945</v>
      </c>
      <c r="N67" s="612"/>
    </row>
    <row r="68" spans="2:25" ht="14.25" thickBot="1">
      <c r="B68" s="582" t="str">
        <f t="shared" si="8"/>
        <v>##SET1 Floor_Multiplier[]            1.0       ! [-]</v>
      </c>
      <c r="D68" s="581" t="s">
        <v>1064</v>
      </c>
      <c r="E68" s="624">
        <f>Q43</f>
        <v>1</v>
      </c>
      <c r="F68" s="14" t="s">
        <v>163</v>
      </c>
      <c r="G68" s="584" t="s">
        <v>213</v>
      </c>
      <c r="I68" s="643" t="s">
        <v>2919</v>
      </c>
      <c r="J68" s="632">
        <v>1</v>
      </c>
      <c r="K68" s="393"/>
      <c r="N68" s="612"/>
    </row>
    <row r="69" spans="2:25" ht="14.25" thickBot="1">
      <c r="B69" s="582" t="str">
        <f t="shared" si="8"/>
        <v>##SET1 FloorMultiplier_Flag[]        No        ! [-]</v>
      </c>
      <c r="D69" s="581" t="s">
        <v>1065</v>
      </c>
      <c r="E69" s="624" t="str">
        <f>IF(Q43=1,"No","Yes")</f>
        <v>No</v>
      </c>
      <c r="F69" s="14" t="s">
        <v>163</v>
      </c>
      <c r="G69" s="584" t="s">
        <v>213</v>
      </c>
      <c r="I69" s="643" t="s">
        <v>2917</v>
      </c>
      <c r="J69" s="632">
        <v>0.8</v>
      </c>
      <c r="K69" s="393"/>
      <c r="Y69" s="30"/>
    </row>
    <row r="70" spans="2:25" ht="14.25" thickBot="1">
      <c r="B70" s="582"/>
      <c r="E70" s="27"/>
      <c r="F70" s="14"/>
      <c r="G70" s="32"/>
      <c r="I70" s="102" t="s">
        <v>241</v>
      </c>
      <c r="J70" s="635" t="s">
        <v>2506</v>
      </c>
      <c r="K70" s="1" t="s">
        <v>213</v>
      </c>
      <c r="Y70" s="30"/>
    </row>
    <row r="71" spans="2:25" ht="14.25" thickBot="1">
      <c r="B71" s="582" t="str">
        <f t="shared" si="8"/>
        <v>##SET1 Lighting_Level_Core[]         9.1       ! [W]</v>
      </c>
      <c r="C71" s="580"/>
      <c r="D71" s="581" t="s">
        <v>1120</v>
      </c>
      <c r="E71" s="27">
        <f>J25*10.76</f>
        <v>9.145999999999999</v>
      </c>
      <c r="F71" s="14" t="s">
        <v>163</v>
      </c>
      <c r="G71" s="32" t="s">
        <v>233</v>
      </c>
      <c r="I71" s="102" t="s">
        <v>232</v>
      </c>
      <c r="J71" s="122">
        <v>150</v>
      </c>
      <c r="K71" s="20" t="s">
        <v>233</v>
      </c>
      <c r="Y71" s="30"/>
    </row>
    <row r="72" spans="2:25" ht="14.25" thickBot="1">
      <c r="B72" s="582" t="str">
        <f t="shared" si="8"/>
        <v>##SET1 Lighting_Level[]              9.1       ! [W]</v>
      </c>
      <c r="D72" s="581" t="s">
        <v>1042</v>
      </c>
      <c r="E72" s="27">
        <f>J28*10.76</f>
        <v>9.145999999999999</v>
      </c>
      <c r="F72" s="14" t="s">
        <v>163</v>
      </c>
      <c r="G72" s="32" t="s">
        <v>233</v>
      </c>
      <c r="I72" s="643" t="s">
        <v>2923</v>
      </c>
      <c r="J72" s="634">
        <v>3.5000000000000003E-2</v>
      </c>
      <c r="K72" s="1" t="s">
        <v>234</v>
      </c>
      <c r="Y72" s="30"/>
    </row>
    <row r="73" spans="2:25" ht="14.25" thickBot="1">
      <c r="B73" s="582" t="str">
        <f t="shared" si="8"/>
        <v>##SET1 Central_HeatingCoil[]         On        ! [-]</v>
      </c>
      <c r="D73" s="581" t="s">
        <v>1089</v>
      </c>
      <c r="E73" s="620" t="str">
        <f>J61</f>
        <v>On</v>
      </c>
      <c r="F73" s="14" t="s">
        <v>163</v>
      </c>
      <c r="G73" s="584" t="s">
        <v>213</v>
      </c>
      <c r="I73" s="643" t="s">
        <v>2924</v>
      </c>
      <c r="J73" s="632">
        <v>45</v>
      </c>
      <c r="K73" s="1" t="s">
        <v>235</v>
      </c>
    </row>
    <row r="74" spans="2:25" ht="14.25" thickBot="1">
      <c r="B74" s="582"/>
      <c r="E74" s="27"/>
      <c r="F74" s="14"/>
      <c r="G74" s="32"/>
      <c r="I74" s="102" t="s">
        <v>236</v>
      </c>
      <c r="J74" s="632">
        <v>0.2</v>
      </c>
      <c r="K74" s="1" t="s">
        <v>237</v>
      </c>
    </row>
    <row r="75" spans="2:25" ht="14.25" thickBot="1">
      <c r="B75" s="582"/>
      <c r="E75" s="27"/>
      <c r="F75" s="14"/>
      <c r="G75" s="32"/>
      <c r="I75" s="102" t="s">
        <v>238</v>
      </c>
      <c r="J75" s="632">
        <v>0.61</v>
      </c>
      <c r="K75" s="1" t="s">
        <v>237</v>
      </c>
    </row>
    <row r="76" spans="2:25" ht="14.25" thickBot="1">
      <c r="B76" s="582" t="str">
        <f t="shared" si="8"/>
        <v>##SET1 Equipment_Level_Core[]        14.4      ! [W]</v>
      </c>
      <c r="C76" s="580"/>
      <c r="D76" s="581" t="s">
        <v>1119</v>
      </c>
      <c r="E76" s="27">
        <f>J26*10.76</f>
        <v>14.4184</v>
      </c>
      <c r="F76" s="14" t="s">
        <v>163</v>
      </c>
      <c r="G76" s="32" t="s">
        <v>233</v>
      </c>
      <c r="I76" s="102" t="s">
        <v>239</v>
      </c>
      <c r="J76" s="632">
        <v>1E-3</v>
      </c>
      <c r="K76" s="1" t="s">
        <v>240</v>
      </c>
    </row>
    <row r="77" spans="2:25" ht="14.25" thickBot="1">
      <c r="B77" s="13" t="str">
        <f t="shared" si="8"/>
        <v>##SET1 Equipment_Level[]             14.4      ! [W]</v>
      </c>
      <c r="D77" s="581" t="s">
        <v>1041</v>
      </c>
      <c r="E77" s="27">
        <f>J29*10.76</f>
        <v>14.4184</v>
      </c>
      <c r="F77" s="14" t="s">
        <v>163</v>
      </c>
      <c r="G77" s="32" t="s">
        <v>233</v>
      </c>
      <c r="I77" s="102" t="s">
        <v>242</v>
      </c>
      <c r="J77" s="632">
        <v>1.7</v>
      </c>
      <c r="K77" s="20" t="s">
        <v>237</v>
      </c>
      <c r="P77" s="581" t="s">
        <v>1123</v>
      </c>
    </row>
    <row r="78" spans="2:25" ht="39.75" thickBot="1">
      <c r="B78" s="582" t="str">
        <f t="shared" si="8"/>
        <v>##SET1 Chiller_SizingFactor[]        1.0       ! [-]</v>
      </c>
      <c r="D78" t="s">
        <v>1129</v>
      </c>
      <c r="E78" s="27">
        <v>1</v>
      </c>
      <c r="F78" s="14" t="s">
        <v>163</v>
      </c>
      <c r="G78" s="584" t="s">
        <v>213</v>
      </c>
      <c r="I78" s="103" t="s">
        <v>243</v>
      </c>
      <c r="J78" s="632">
        <v>0</v>
      </c>
    </row>
    <row r="79" spans="2:25" ht="14.25" thickBot="1">
      <c r="B79" s="13"/>
      <c r="E79" s="27"/>
      <c r="F79" s="14"/>
      <c r="G79" s="32"/>
      <c r="I79" s="102" t="s">
        <v>244</v>
      </c>
      <c r="J79" s="632">
        <v>0</v>
      </c>
    </row>
    <row r="80" spans="2:25" ht="14.25" thickBot="1">
      <c r="B80" s="13"/>
      <c r="E80" s="27"/>
      <c r="F80" s="14"/>
      <c r="G80" s="32"/>
      <c r="I80" s="102" t="s">
        <v>245</v>
      </c>
      <c r="J80" s="632">
        <v>0.75</v>
      </c>
    </row>
    <row r="81" spans="2:15" ht="14.25" thickBot="1">
      <c r="B81" s="13" t="str">
        <f t="shared" ref="B81:B98" si="9">"##SET1 "&amp;D81&amp;REPT(" ",fill_1-LEN(D81))&amp;TEXT(E81,F81)&amp;REPT(" ",fill_2-LEN(TEXT(E81,F81)))&amp;"! ["&amp;G81&amp;"]"</f>
        <v>##SET1 AHU_SAT_SPT[]                 15.56     ! [C]</v>
      </c>
      <c r="D81" t="s">
        <v>174</v>
      </c>
      <c r="E81" s="34">
        <f>CONVERT(AHU_SAT,"F","C")</f>
        <v>15.555555555555555</v>
      </c>
      <c r="F81" s="14" t="s">
        <v>151</v>
      </c>
      <c r="G81" s="32" t="s">
        <v>240</v>
      </c>
      <c r="I81" s="102" t="s">
        <v>148</v>
      </c>
      <c r="J81" s="632">
        <v>0</v>
      </c>
      <c r="L81" t="s">
        <v>109</v>
      </c>
      <c r="M81" t="s">
        <v>108</v>
      </c>
      <c r="N81" s="4" t="s">
        <v>575</v>
      </c>
      <c r="O81" s="4" t="s">
        <v>576</v>
      </c>
    </row>
    <row r="82" spans="2:15" ht="14.25" thickBot="1">
      <c r="B82" s="13" t="str">
        <f t="shared" si="9"/>
        <v>##SET1 AHU_SAT_SPT_Cool[]            15.56     ! [C]</v>
      </c>
      <c r="D82" t="s">
        <v>65</v>
      </c>
      <c r="E82" s="34">
        <f>E81</f>
        <v>15.555555555555555</v>
      </c>
      <c r="F82" s="14" t="s">
        <v>151</v>
      </c>
      <c r="G82" s="32" t="s">
        <v>240</v>
      </c>
      <c r="I82" s="102" t="s">
        <v>149</v>
      </c>
      <c r="J82" s="632">
        <v>0</v>
      </c>
      <c r="K82" s="1"/>
      <c r="L82" s="45">
        <f>N82*O82</f>
        <v>0.8</v>
      </c>
      <c r="M82" s="45">
        <v>2.0081478208232642</v>
      </c>
      <c r="N82" s="88">
        <v>1</v>
      </c>
      <c r="O82" s="46">
        <f>J86</f>
        <v>0.8</v>
      </c>
    </row>
    <row r="83" spans="2:15" ht="13.5">
      <c r="B83" s="13" t="str">
        <f t="shared" si="9"/>
        <v>##SET1 AHU_SAT_SPT_Heat[]            21.50     ! [C]</v>
      </c>
      <c r="D83" t="s">
        <v>334</v>
      </c>
      <c r="E83" s="34">
        <v>21.5</v>
      </c>
      <c r="F83" s="14" t="s">
        <v>151</v>
      </c>
      <c r="G83" s="32" t="s">
        <v>240</v>
      </c>
      <c r="K83" s="1"/>
    </row>
    <row r="84" spans="2:15" ht="14.25" thickBot="1">
      <c r="B84" s="13" t="str">
        <f t="shared" si="9"/>
        <v>##SET1 AHU_Design_SP[]               875.00    ! [Pa]</v>
      </c>
      <c r="D84" t="s">
        <v>13</v>
      </c>
      <c r="E84" s="34">
        <f>250*J40</f>
        <v>875</v>
      </c>
      <c r="F84" s="14" t="s">
        <v>151</v>
      </c>
      <c r="G84" s="32" t="s">
        <v>15</v>
      </c>
      <c r="I84" s="25" t="s">
        <v>451</v>
      </c>
      <c r="J84" s="1"/>
      <c r="K84" s="1"/>
    </row>
    <row r="85" spans="2:15" ht="14.25" thickBot="1">
      <c r="B85" s="13" t="str">
        <f t="shared" si="9"/>
        <v>##SET1 CC_Intlet_Temp[]              32.67     ! [C]</v>
      </c>
      <c r="D85" t="s">
        <v>399</v>
      </c>
      <c r="E85" s="34">
        <f>31+E81-13.89</f>
        <v>32.665555555555557</v>
      </c>
      <c r="F85" s="14" t="s">
        <v>151</v>
      </c>
      <c r="G85" s="32" t="s">
        <v>240</v>
      </c>
      <c r="I85" s="647" t="s">
        <v>2547</v>
      </c>
      <c r="J85" s="642">
        <f>VLOOKUP(Int_DiffType,lists!$B$13:$C$20,2,FALSE)</f>
        <v>150</v>
      </c>
      <c r="K85" s="47" t="s">
        <v>753</v>
      </c>
    </row>
    <row r="86" spans="2:15" ht="14.25" thickBot="1">
      <c r="B86" s="13" t="str">
        <f>"##SET1 "&amp;D86&amp;REPT(" ",fill_1-LEN(D86))&amp;TEXT(E86,F86)&amp;REPT(" ",fill_2-LEN(TEXT(E86,F86)))&amp;"! ["&amp;G86&amp;"]"</f>
        <v>##SET1 CC_Outlet_Temp[]              14.56     ! [C]</v>
      </c>
      <c r="D86" t="s">
        <v>398</v>
      </c>
      <c r="E86" s="34">
        <f>E81-1</f>
        <v>14.555555555555555</v>
      </c>
      <c r="F86" s="14" t="s">
        <v>151</v>
      </c>
      <c r="G86" s="32" t="s">
        <v>240</v>
      </c>
      <c r="I86" s="596" t="s">
        <v>1059</v>
      </c>
      <c r="J86" s="632">
        <v>0.8</v>
      </c>
      <c r="K86" s="393" t="s">
        <v>213</v>
      </c>
    </row>
    <row r="87" spans="2:15" ht="14.25" thickBot="1">
      <c r="B87" s="13" t="str">
        <f t="shared" si="9"/>
        <v>##SET1 Zone_Cool_SAT_Perim[]         19.56     ! [C]</v>
      </c>
      <c r="D87" s="581" t="s">
        <v>342</v>
      </c>
      <c r="E87" s="34">
        <v>19.555555555555557</v>
      </c>
      <c r="F87" s="14" t="s">
        <v>151</v>
      </c>
      <c r="G87" s="32" t="s">
        <v>240</v>
      </c>
      <c r="I87" s="102" t="s">
        <v>241</v>
      </c>
      <c r="J87" s="635" t="s">
        <v>2506</v>
      </c>
      <c r="K87" s="1" t="s">
        <v>213</v>
      </c>
    </row>
    <row r="88" spans="2:15" ht="14.25" thickBot="1">
      <c r="B88" s="13" t="str">
        <f>"##SET1 "&amp;D88&amp;REPT(" ",fill_1-LEN(D88))&amp;TEXT(E88,F88)&amp;REPT(" ",fill_2-LEN(TEXT(E88,F88)))&amp;"! ["&amp;G88&amp;"]"</f>
        <v>##SET1 Zone_Cool_SAT_Serv[]          16.56     ! [C]</v>
      </c>
      <c r="D88" t="s">
        <v>343</v>
      </c>
      <c r="E88" s="34">
        <f>IF(RunType="OH",E81+1,E81+1)</f>
        <v>16.555555555555557</v>
      </c>
      <c r="F88" s="14" t="s">
        <v>151</v>
      </c>
      <c r="G88" s="32" t="s">
        <v>240</v>
      </c>
      <c r="I88" s="102" t="s">
        <v>232</v>
      </c>
      <c r="J88" s="648" t="s">
        <v>23</v>
      </c>
      <c r="K88" s="20" t="s">
        <v>233</v>
      </c>
    </row>
    <row r="89" spans="2:15" ht="14.25" thickBot="1">
      <c r="B89" s="13" t="str">
        <f>"##SET1 "&amp;D89&amp;REPT(" ",fill_1-LEN(D89))&amp;TEXT(E89,F89)&amp;REPT(" ",fill_2-LEN(TEXT(E89,F89)))&amp;"! ["&amp;G89&amp;"]"</f>
        <v>##SET1 Zone_Cool_SAT_Core[]          16.56     ! [C]</v>
      </c>
      <c r="D89" t="s">
        <v>344</v>
      </c>
      <c r="E89" s="34">
        <v>16.555555555555557</v>
      </c>
      <c r="F89" s="14" t="s">
        <v>151</v>
      </c>
      <c r="G89" s="32" t="s">
        <v>240</v>
      </c>
      <c r="I89" s="643" t="s">
        <v>2923</v>
      </c>
      <c r="J89" s="634">
        <v>3.5000000000000003E-2</v>
      </c>
      <c r="K89" s="1" t="s">
        <v>234</v>
      </c>
    </row>
    <row r="90" spans="2:15" ht="14.25" thickBot="1">
      <c r="B90" s="13" t="str">
        <f>"##SET1 "&amp;D90&amp;REPT(" ",fill_1-LEN(D90))&amp;TEXT(E90,F90)&amp;REPT(" ",20-LEN(TEXT(E90,F90)))&amp;"! ["&amp;G90&amp;"]"</f>
        <v>##SET1 Internal_Schedule[]           ASHRAE_90.1         ! []</v>
      </c>
      <c r="D90" s="4" t="s">
        <v>714</v>
      </c>
      <c r="E90" s="623" t="str">
        <f>J30</f>
        <v>ASHRAE_90.1</v>
      </c>
      <c r="F90" s="14" t="s">
        <v>151</v>
      </c>
      <c r="G90" s="32"/>
      <c r="I90" s="643" t="s">
        <v>2924</v>
      </c>
      <c r="J90" s="632">
        <v>45</v>
      </c>
      <c r="K90" s="1" t="s">
        <v>235</v>
      </c>
    </row>
    <row r="91" spans="2:15" ht="14.25" thickBot="1">
      <c r="B91" s="13" t="str">
        <f>"##SET1 "&amp;D91&amp;REPT(" ",fill_1-LEN(D91))&amp;TEXT(E91,F91)&amp;REPT(" ",20-LEN(TEXT(E91,F91)))&amp;"! ["&amp;G91&amp;"]"</f>
        <v>##SET1 HVAC_Schedule[]               ASHRAE_90.1         ! [-]</v>
      </c>
      <c r="D91" s="4" t="s">
        <v>742</v>
      </c>
      <c r="E91" s="623" t="str">
        <f>E90</f>
        <v>ASHRAE_90.1</v>
      </c>
      <c r="F91" s="14" t="s">
        <v>151</v>
      </c>
      <c r="G91" s="32" t="s">
        <v>213</v>
      </c>
      <c r="I91" s="102" t="s">
        <v>236</v>
      </c>
      <c r="J91" s="632">
        <v>0.2</v>
      </c>
      <c r="K91" s="1" t="s">
        <v>237</v>
      </c>
    </row>
    <row r="92" spans="2:15" ht="14.25" thickBot="1">
      <c r="B92" s="13" t="str">
        <f t="shared" si="9"/>
        <v>##SET1 High_AHU_SAT[]                18.33     ! [C]</v>
      </c>
      <c r="D92" s="4" t="s">
        <v>680</v>
      </c>
      <c r="E92" s="34">
        <f>CONVERT(J50,"F","C")</f>
        <v>18.333333333333332</v>
      </c>
      <c r="F92" s="14" t="s">
        <v>151</v>
      </c>
      <c r="G92" s="32" t="s">
        <v>240</v>
      </c>
      <c r="I92" s="102" t="s">
        <v>238</v>
      </c>
      <c r="J92" s="634">
        <v>0.61</v>
      </c>
      <c r="K92" s="1" t="s">
        <v>237</v>
      </c>
    </row>
    <row r="93" spans="2:15" ht="14.25" thickBot="1">
      <c r="B93" s="13" t="str">
        <f t="shared" si="9"/>
        <v>##SET1 INTReheat_Coil_ONOFF[]        0.0       ! [-]</v>
      </c>
      <c r="D93" t="s">
        <v>66</v>
      </c>
      <c r="E93" s="623">
        <f>IF(Q36="ON",1,0)</f>
        <v>0</v>
      </c>
      <c r="F93" s="14" t="s">
        <v>163</v>
      </c>
      <c r="G93" s="32" t="s">
        <v>213</v>
      </c>
      <c r="I93" s="102" t="s">
        <v>239</v>
      </c>
      <c r="J93" s="632">
        <v>1E-3</v>
      </c>
      <c r="K93" s="1" t="s">
        <v>240</v>
      </c>
    </row>
    <row r="94" spans="2:15" ht="14.25" thickBot="1">
      <c r="B94" s="13" t="str">
        <f t="shared" si="9"/>
        <v>##SET1 OSA_Min_Flow[]                4.2475    ! [m3/s]</v>
      </c>
      <c r="D94" t="s">
        <v>28</v>
      </c>
      <c r="E94" s="623">
        <f>Q41/35.315/60*(E68+2)*J15</f>
        <v>4.2474869035820468</v>
      </c>
      <c r="F94" s="14" t="s">
        <v>153</v>
      </c>
      <c r="G94" s="32" t="s">
        <v>108</v>
      </c>
      <c r="I94" s="102" t="s">
        <v>242</v>
      </c>
      <c r="J94" s="632">
        <v>1.7</v>
      </c>
      <c r="K94" s="20" t="s">
        <v>237</v>
      </c>
    </row>
    <row r="95" spans="2:15" ht="39.75" thickBot="1">
      <c r="B95" s="13" t="str">
        <f t="shared" si="9"/>
        <v>##SET1 Non_N_Solar_Transmittance[]   FALSE     ! [-]</v>
      </c>
      <c r="D95" t="s">
        <v>18</v>
      </c>
      <c r="E95" s="623" t="b">
        <f>IF(WWR_value=0.2,lists!E22,IF(WWR_value=0.4,lists!E23,IF(WWR_value=0.6,lists!E24)))</f>
        <v>0</v>
      </c>
      <c r="F95" s="14" t="s">
        <v>153</v>
      </c>
      <c r="G95" s="32" t="s">
        <v>213</v>
      </c>
      <c r="I95" s="103" t="s">
        <v>243</v>
      </c>
      <c r="J95" s="632">
        <v>0</v>
      </c>
      <c r="K95" s="1" t="s">
        <v>213</v>
      </c>
      <c r="L95" s="581" t="s">
        <v>1123</v>
      </c>
    </row>
    <row r="96" spans="2:15" ht="14.25" thickBot="1">
      <c r="B96" s="13" t="str">
        <f t="shared" si="9"/>
        <v>##SET1 Non_N_Nothing[]               FALSE     ! [-]</v>
      </c>
      <c r="D96" t="s">
        <v>0</v>
      </c>
      <c r="E96" s="623" t="b">
        <f>IF(WWR_value=0.2,lists!F22,IF(WWR_value=0.4,lists!F23,IF(WWR_value=0.6,lists!F24)))</f>
        <v>0</v>
      </c>
      <c r="F96" s="14" t="s">
        <v>153</v>
      </c>
      <c r="G96" s="32" t="s">
        <v>213</v>
      </c>
      <c r="I96" s="102" t="s">
        <v>244</v>
      </c>
      <c r="J96" s="632">
        <v>0</v>
      </c>
      <c r="K96" s="1" t="s">
        <v>213</v>
      </c>
    </row>
    <row r="97" spans="2:14" ht="14.25" thickBot="1">
      <c r="B97" s="13" t="str">
        <f t="shared" si="9"/>
        <v>##SET1 N_Solar_Transmittance[]       FALSE     ! [-]</v>
      </c>
      <c r="D97" t="s">
        <v>19</v>
      </c>
      <c r="E97" s="623" t="b">
        <f>IF(WWR_value=0.2,lists!E26,IF(WWR_value=0.4,lists!E27,IF(WWR_value=0.6,lists!E28)))</f>
        <v>0</v>
      </c>
      <c r="F97" s="14" t="s">
        <v>153</v>
      </c>
      <c r="G97" s="32" t="s">
        <v>213</v>
      </c>
      <c r="I97" s="102" t="s">
        <v>245</v>
      </c>
      <c r="J97" s="632">
        <v>0.75</v>
      </c>
      <c r="K97" s="1" t="s">
        <v>213</v>
      </c>
    </row>
    <row r="98" spans="2:14" ht="14.25" thickBot="1">
      <c r="B98" s="13" t="str">
        <f t="shared" si="9"/>
        <v>##SET1 N_Nothing[]                   FALSE     ! [-]</v>
      </c>
      <c r="D98" t="s">
        <v>1</v>
      </c>
      <c r="E98" s="623" t="b">
        <f>IF(WWR_value=0.2,lists!F26,IF(WWR_value=0.4,lists!F27,IF(WWR_value=0.6,lists!F28)))</f>
        <v>0</v>
      </c>
      <c r="F98" s="14" t="s">
        <v>153</v>
      </c>
      <c r="G98" s="32" t="s">
        <v>213</v>
      </c>
      <c r="I98" s="102" t="s">
        <v>148</v>
      </c>
      <c r="J98" s="632">
        <v>0</v>
      </c>
      <c r="K98" s="1" t="s">
        <v>213</v>
      </c>
    </row>
    <row r="99" spans="2:14" ht="14.25" thickBot="1">
      <c r="B99" s="13"/>
      <c r="E99" s="34"/>
      <c r="F99" s="14"/>
      <c r="G99" s="32"/>
      <c r="I99" s="102" t="s">
        <v>149</v>
      </c>
      <c r="J99" s="632">
        <v>0</v>
      </c>
      <c r="K99" s="1" t="s">
        <v>213</v>
      </c>
    </row>
    <row r="100" spans="2:14" ht="14.25" thickBot="1">
      <c r="B100" s="13"/>
      <c r="E100" s="34"/>
      <c r="F100" s="14"/>
      <c r="G100" s="32"/>
      <c r="I100" s="91"/>
      <c r="J100" s="580"/>
    </row>
    <row r="101" spans="2:14" ht="14.25" thickBot="1">
      <c r="B101" s="13" t="str">
        <f>"##SET1 "&amp;D101&amp;REPT(" ",fill_1-LEN(D101))&amp;TEXT(E101,F101)&amp;REPT(" ",fill_2-LEN(TEXT(E101,F101)))&amp;"! ["&amp;G101&amp;"]"</f>
        <v>##SET1 CoolCoil_Water_Flow[]         0.050     ! [m3/s]</v>
      </c>
      <c r="D101" t="s">
        <v>416</v>
      </c>
      <c r="E101" s="625">
        <v>0.05</v>
      </c>
      <c r="F101" s="14" t="s">
        <v>152</v>
      </c>
      <c r="G101" s="32" t="s">
        <v>108</v>
      </c>
      <c r="I101" s="93" t="s">
        <v>3</v>
      </c>
      <c r="J101" s="635" t="s">
        <v>534</v>
      </c>
    </row>
    <row r="102" spans="2:14" ht="14.25" thickBot="1">
      <c r="B102" s="13" t="str">
        <f>"##SET1 "&amp;D102&amp;REPT(" ",fill_1-LEN(D102))&amp;TEXT(E102,F102)&amp;REPT(" ",fill_2-LEN(TEXT(E102,F102)))&amp;"! ["&amp;G102&amp;"]"</f>
        <v>##SET1 Whole_Floor_Breakdown[]       Yes       ! []</v>
      </c>
      <c r="D102" s="4" t="s">
        <v>520</v>
      </c>
      <c r="E102" s="625" t="str">
        <f>Whole_Floor_Breakdown</f>
        <v>Yes</v>
      </c>
      <c r="F102" s="14" t="s">
        <v>152</v>
      </c>
      <c r="G102" s="32"/>
      <c r="I102" s="92" t="s">
        <v>584</v>
      </c>
      <c r="J102" s="635" t="s">
        <v>1061</v>
      </c>
    </row>
    <row r="103" spans="2:14" ht="13.5">
      <c r="B103" s="13" t="str">
        <f>"##SET1 "&amp;D103&amp;REPT(" ",fill_1-LEN(D103))&amp;TEXT(E103,F103)&amp;REPT(" ",fill_2-LEN(TEXT(E103,F103)))&amp;"! ["&amp;G103&amp;"]"</f>
        <v>##SET1 Window_Shading[]              ALWAYSON  ! []</v>
      </c>
      <c r="D103" t="s">
        <v>158</v>
      </c>
      <c r="E103" s="623" t="str">
        <f>IF(J107="ON","ALWAYSON","ALWAYSOFF")</f>
        <v>ALWAYSON</v>
      </c>
      <c r="F103" s="14"/>
      <c r="G103" s="32"/>
      <c r="I103" s="20"/>
      <c r="J103" s="85"/>
    </row>
    <row r="104" spans="2:14" ht="13.5">
      <c r="B104" s="13"/>
      <c r="E104" s="34"/>
      <c r="F104" s="14"/>
      <c r="G104" s="32"/>
    </row>
    <row r="105" spans="2:14" ht="13.5">
      <c r="B105" s="13" t="str">
        <f t="shared" ref="B105:B122" si="10">"##SET1 "&amp;D105&amp;REPT(" ",fill_1-LEN(D105))&amp;TEXT(E105,F105)&amp;REPT(" ",fill_2-LEN(TEXT(E105,F105)))&amp;"! ["&amp;G105&amp;"]"</f>
        <v>##SET1 FSFan_UFAD_Min_Frac_GFEast[]  0.2000    ! [-]</v>
      </c>
      <c r="D105" s="581" t="s">
        <v>493</v>
      </c>
      <c r="E105" s="594">
        <v>0.2</v>
      </c>
      <c r="F105" s="50" t="s">
        <v>153</v>
      </c>
      <c r="G105" s="32" t="s">
        <v>213</v>
      </c>
      <c r="I105" s="20"/>
      <c r="J105" s="85"/>
    </row>
    <row r="106" spans="2:14" ht="14.25" thickBot="1">
      <c r="B106" s="13" t="str">
        <f t="shared" si="10"/>
        <v>##SET1 FSFan_UFAD_Min_Frac_GFWest[]  0.2000    ! [-]</v>
      </c>
      <c r="D106" s="4" t="s">
        <v>494</v>
      </c>
      <c r="E106" s="594">
        <v>0.2</v>
      </c>
      <c r="F106" s="50" t="s">
        <v>153</v>
      </c>
      <c r="G106" s="32" t="s">
        <v>213</v>
      </c>
      <c r="I106" s="95" t="s">
        <v>694</v>
      </c>
    </row>
    <row r="107" spans="2:14" ht="14.25" thickBot="1">
      <c r="B107" s="13" t="str">
        <f t="shared" si="10"/>
        <v>##SET1 FSFan_UFAD_Min_Frac_GFSouth[] 0.2000    ! [-]</v>
      </c>
      <c r="D107" s="4" t="s">
        <v>495</v>
      </c>
      <c r="E107" s="594">
        <v>0.2</v>
      </c>
      <c r="F107" s="50" t="s">
        <v>153</v>
      </c>
      <c r="G107" s="32" t="s">
        <v>213</v>
      </c>
      <c r="I107" s="24" t="s">
        <v>157</v>
      </c>
      <c r="J107" s="630" t="s">
        <v>2920</v>
      </c>
    </row>
    <row r="108" spans="2:14" ht="13.5">
      <c r="B108" s="13" t="str">
        <f t="shared" si="10"/>
        <v>##SET1 FSFan_UFAD_Min_Frac_GFNorth[] 0.2000    ! [-]</v>
      </c>
      <c r="D108" s="4" t="s">
        <v>496</v>
      </c>
      <c r="E108" s="594">
        <v>0.2</v>
      </c>
      <c r="F108" s="50" t="s">
        <v>153</v>
      </c>
      <c r="G108" s="32" t="s">
        <v>213</v>
      </c>
      <c r="I108" s="86"/>
      <c r="J108" s="87"/>
    </row>
    <row r="109" spans="2:14" ht="13.5">
      <c r="B109" s="13" t="str">
        <f t="shared" si="10"/>
        <v>##SET1 FSFan_UFAD_Min_Frac_MFEast[]  0.2000    ! [-]</v>
      </c>
      <c r="D109" s="4" t="s">
        <v>497</v>
      </c>
      <c r="E109" s="594">
        <v>0.2</v>
      </c>
      <c r="F109" s="50" t="s">
        <v>153</v>
      </c>
      <c r="G109" s="32" t="s">
        <v>213</v>
      </c>
      <c r="I109" s="567" t="s">
        <v>983</v>
      </c>
      <c r="J109" s="87"/>
      <c r="K109" s="2" t="s">
        <v>701</v>
      </c>
    </row>
    <row r="110" spans="2:14" ht="15">
      <c r="B110" s="13" t="str">
        <f t="shared" si="10"/>
        <v>##SET1 FSFan_UFAD_Min_Frac_MFWest[]  0.2000    ! [-]</v>
      </c>
      <c r="D110" s="4" t="s">
        <v>498</v>
      </c>
      <c r="E110" s="594">
        <v>0.2</v>
      </c>
      <c r="F110" s="50" t="s">
        <v>153</v>
      </c>
      <c r="G110" s="32" t="s">
        <v>213</v>
      </c>
      <c r="I110" s="574" t="s">
        <v>1006</v>
      </c>
      <c r="J110" s="573" t="s">
        <v>996</v>
      </c>
    </row>
    <row r="111" spans="2:14" ht="15">
      <c r="B111" s="13" t="str">
        <f t="shared" si="10"/>
        <v>##SET1 FSFan_UFAD_Min_Frac_MFSouth[] 0.2000    ! [-]</v>
      </c>
      <c r="D111" s="4" t="s">
        <v>499</v>
      </c>
      <c r="E111" s="594">
        <v>0.2</v>
      </c>
      <c r="F111" s="50" t="s">
        <v>153</v>
      </c>
      <c r="G111" s="32" t="s">
        <v>213</v>
      </c>
      <c r="I111" s="574" t="s">
        <v>1005</v>
      </c>
      <c r="J111" s="573" t="s">
        <v>998</v>
      </c>
      <c r="K111" s="20"/>
    </row>
    <row r="112" spans="2:14" ht="15">
      <c r="B112" s="13" t="str">
        <f t="shared" si="10"/>
        <v>##SET1 FSFan_UFAD_Min_Frac_MFNorth[] 0.2000    ! [-]</v>
      </c>
      <c r="D112" s="4" t="s">
        <v>500</v>
      </c>
      <c r="E112" s="594">
        <v>0.2</v>
      </c>
      <c r="F112" s="50" t="s">
        <v>153</v>
      </c>
      <c r="G112" s="32" t="s">
        <v>213</v>
      </c>
      <c r="I112" s="574" t="s">
        <v>1003</v>
      </c>
      <c r="J112" s="573" t="s">
        <v>991</v>
      </c>
      <c r="K112" s="1"/>
      <c r="M112" s="576" t="s">
        <v>1020</v>
      </c>
      <c r="N112" s="576"/>
    </row>
    <row r="113" spans="2:14" ht="15">
      <c r="B113" s="13" t="str">
        <f t="shared" si="10"/>
        <v>##SET1 FSFan_UFAD_Min_Frac_TFEast[]  0.2000    ! [-]</v>
      </c>
      <c r="D113" s="4" t="s">
        <v>501</v>
      </c>
      <c r="E113" s="594">
        <v>0.2</v>
      </c>
      <c r="F113" s="50" t="s">
        <v>153</v>
      </c>
      <c r="G113" s="32" t="s">
        <v>213</v>
      </c>
      <c r="I113" s="574" t="s">
        <v>1004</v>
      </c>
      <c r="J113" s="573" t="s">
        <v>992</v>
      </c>
      <c r="K113" s="1"/>
      <c r="M113" s="576" t="s">
        <v>993</v>
      </c>
      <c r="N113" s="576" t="s">
        <v>994</v>
      </c>
    </row>
    <row r="114" spans="2:14" ht="15">
      <c r="B114" s="13" t="str">
        <f t="shared" si="10"/>
        <v>##SET1 FSFan_UFAD_Min_Frac_TFWest[]  0.2000    ! [-]</v>
      </c>
      <c r="D114" s="4" t="s">
        <v>502</v>
      </c>
      <c r="E114" s="594">
        <v>0.2</v>
      </c>
      <c r="F114" s="50" t="s">
        <v>153</v>
      </c>
      <c r="G114" s="32" t="s">
        <v>213</v>
      </c>
      <c r="I114" s="574" t="s">
        <v>1001</v>
      </c>
      <c r="J114" s="573">
        <v>1</v>
      </c>
      <c r="M114" s="577" t="s">
        <v>996</v>
      </c>
      <c r="N114" s="576"/>
    </row>
    <row r="115" spans="2:14" ht="15">
      <c r="B115" s="13" t="str">
        <f t="shared" si="10"/>
        <v>##SET1 FSFan_UFAD_Min_Frac_TFSouth[] 0.2000    ! [-]</v>
      </c>
      <c r="D115" s="4" t="s">
        <v>503</v>
      </c>
      <c r="E115" s="594">
        <v>0.2</v>
      </c>
      <c r="F115" s="50" t="s">
        <v>153</v>
      </c>
      <c r="G115" s="32" t="s">
        <v>213</v>
      </c>
      <c r="I115" s="575" t="s">
        <v>1028</v>
      </c>
      <c r="J115" s="573">
        <v>1.0999999999999999E-2</v>
      </c>
      <c r="K115" s="32"/>
      <c r="M115" s="576" t="s">
        <v>998</v>
      </c>
      <c r="N115" s="576"/>
    </row>
    <row r="116" spans="2:14" ht="15">
      <c r="B116" s="13" t="str">
        <f t="shared" si="10"/>
        <v>##SET1 FSFan_UFAD_Min_Frac_TFNorth[] 0.2000    ! [-]</v>
      </c>
      <c r="D116" s="4" t="s">
        <v>504</v>
      </c>
      <c r="E116" s="594">
        <v>0.2</v>
      </c>
      <c r="F116" s="50" t="s">
        <v>153</v>
      </c>
      <c r="G116" s="32" t="s">
        <v>213</v>
      </c>
      <c r="I116" s="575" t="s">
        <v>1012</v>
      </c>
      <c r="J116" s="573" t="s">
        <v>1040</v>
      </c>
      <c r="K116" s="1"/>
      <c r="M116" s="576" t="s">
        <v>991</v>
      </c>
      <c r="N116" s="576"/>
    </row>
    <row r="117" spans="2:14" ht="15">
      <c r="B117" s="13" t="str">
        <f t="shared" si="10"/>
        <v>##SET1 FSFan_UFAD_Min_Frac_GFCore[]  0.2000    ! [-]</v>
      </c>
      <c r="D117" s="4" t="s">
        <v>507</v>
      </c>
      <c r="E117" s="594">
        <v>0.2</v>
      </c>
      <c r="F117" s="50" t="s">
        <v>153</v>
      </c>
      <c r="G117" s="32" t="s">
        <v>213</v>
      </c>
      <c r="I117" s="575" t="s">
        <v>1011</v>
      </c>
      <c r="J117" s="573">
        <v>15</v>
      </c>
      <c r="K117" s="20"/>
      <c r="M117" s="576" t="s">
        <v>992</v>
      </c>
      <c r="N117" s="576"/>
    </row>
    <row r="118" spans="2:14" ht="15">
      <c r="B118" s="13" t="str">
        <f t="shared" si="10"/>
        <v>##SET1 FSFan_UFAD_Min_Frac_MFCore[]  0.2000    ! [-]</v>
      </c>
      <c r="D118" s="4" t="s">
        <v>508</v>
      </c>
      <c r="E118" s="594">
        <v>0.2</v>
      </c>
      <c r="F118" s="50" t="s">
        <v>153</v>
      </c>
      <c r="G118" s="32" t="s">
        <v>213</v>
      </c>
      <c r="I118" s="575" t="s">
        <v>1008</v>
      </c>
      <c r="J118" s="573">
        <v>21.5</v>
      </c>
      <c r="K118" s="393"/>
      <c r="M118" s="576">
        <v>1</v>
      </c>
      <c r="N118" s="576"/>
    </row>
    <row r="119" spans="2:14" ht="15">
      <c r="B119" s="13" t="str">
        <f t="shared" si="10"/>
        <v>##SET1 FSFan_UFAD_Min_Frac_TFCore[]  0.2000    ! [-]</v>
      </c>
      <c r="D119" s="4" t="s">
        <v>509</v>
      </c>
      <c r="E119" s="594">
        <v>0.2</v>
      </c>
      <c r="F119" s="50" t="s">
        <v>153</v>
      </c>
      <c r="G119" s="32" t="s">
        <v>213</v>
      </c>
      <c r="I119" s="575" t="s">
        <v>1029</v>
      </c>
      <c r="J119" s="573" t="s">
        <v>1039</v>
      </c>
      <c r="K119" s="358" t="s">
        <v>108</v>
      </c>
      <c r="M119">
        <v>8.9999999999999993E-3</v>
      </c>
      <c r="N119" s="576"/>
    </row>
    <row r="120" spans="2:14" ht="15">
      <c r="B120" s="13" t="str">
        <f t="shared" si="10"/>
        <v>##SET1 FSFan_UFAD_Min_Frac_GFServ[]  0.2000    ! [-]</v>
      </c>
      <c r="D120" s="4" t="s">
        <v>510</v>
      </c>
      <c r="E120" s="34">
        <f>IF(Recirculation="Min_OSA",0.05,Recirculation)</f>
        <v>0.2</v>
      </c>
      <c r="F120" s="50" t="s">
        <v>153</v>
      </c>
      <c r="G120" s="32" t="s">
        <v>213</v>
      </c>
      <c r="I120" s="575" t="s">
        <v>1009</v>
      </c>
      <c r="J120" s="573">
        <v>19.5</v>
      </c>
      <c r="K120" s="393"/>
      <c r="M120" s="576" t="s">
        <v>1007</v>
      </c>
      <c r="N120" s="577"/>
    </row>
    <row r="121" spans="2:14" ht="15">
      <c r="B121" s="13" t="str">
        <f t="shared" si="10"/>
        <v>##SET1 FSFan_UFAD_Min_Frac_MFServ[]  0.2000    ! [-]</v>
      </c>
      <c r="D121" s="4" t="s">
        <v>511</v>
      </c>
      <c r="E121" s="34">
        <f>IF(Recirculation="Min_OSA",0.05,Recirculation)</f>
        <v>0.2</v>
      </c>
      <c r="F121" s="50" t="s">
        <v>153</v>
      </c>
      <c r="G121" s="32" t="s">
        <v>213</v>
      </c>
      <c r="I121" s="575" t="s">
        <v>1010</v>
      </c>
      <c r="J121" s="573" t="s">
        <v>1039</v>
      </c>
      <c r="M121" s="587" t="s">
        <v>1034</v>
      </c>
      <c r="N121" s="577"/>
    </row>
    <row r="122" spans="2:14" ht="15">
      <c r="B122" s="13" t="str">
        <f t="shared" si="10"/>
        <v>##SET1 FSFan_UFAD_Min_Frac_TFServ[]  0.2000    ! [-]</v>
      </c>
      <c r="D122" s="4" t="s">
        <v>512</v>
      </c>
      <c r="E122" s="34">
        <f>IF(Recirculation="Min_OSA",0.05,Recirculation)</f>
        <v>0.2</v>
      </c>
      <c r="F122" s="50" t="s">
        <v>153</v>
      </c>
      <c r="G122" s="32" t="s">
        <v>213</v>
      </c>
      <c r="I122" s="575" t="s">
        <v>1032</v>
      </c>
      <c r="J122" s="573" t="s">
        <v>491</v>
      </c>
      <c r="M122" s="587" t="s">
        <v>1031</v>
      </c>
      <c r="N122" s="576"/>
    </row>
    <row r="123" spans="2:14" ht="15">
      <c r="B123" s="13"/>
      <c r="D123" s="4"/>
      <c r="E123" s="34"/>
      <c r="F123" s="50"/>
      <c r="G123" s="32"/>
      <c r="I123" s="586" t="s">
        <v>1033</v>
      </c>
      <c r="J123" s="573" t="s">
        <v>1030</v>
      </c>
      <c r="M123">
        <v>26</v>
      </c>
      <c r="N123" s="576"/>
    </row>
    <row r="124" spans="2:14" ht="15">
      <c r="B124" s="13" t="str">
        <f>"##SET1 "&amp;D124&amp;REPT(" ",fill_1-LEN(D124))&amp;TEXT(E124,F124)&amp;REPT(" ",20-LEN(TEXT(E124,F124)))&amp;"! ["&amp;G124&amp;"]"</f>
        <v>##SET1 Chiller_Model_Type[]          CBE_RegularEIR      ! [-]</v>
      </c>
      <c r="D124" s="4" t="s">
        <v>580</v>
      </c>
      <c r="E124" s="623" t="str">
        <f>Q35</f>
        <v>CBE_RegularEIR</v>
      </c>
      <c r="F124" s="14" t="s">
        <v>153</v>
      </c>
      <c r="G124" s="32" t="s">
        <v>213</v>
      </c>
      <c r="I124" s="586" t="s">
        <v>1035</v>
      </c>
      <c r="J124" s="573" t="s">
        <v>492</v>
      </c>
      <c r="K124" s="393"/>
      <c r="M124" s="576">
        <v>19.5</v>
      </c>
      <c r="N124" s="576"/>
    </row>
    <row r="125" spans="2:14" ht="15">
      <c r="B125" s="13"/>
      <c r="D125" s="4"/>
      <c r="E125" s="34"/>
      <c r="F125" s="14"/>
      <c r="G125" s="32"/>
      <c r="I125" s="574"/>
      <c r="J125" s="573"/>
      <c r="K125" s="578" t="s">
        <v>1021</v>
      </c>
      <c r="M125" s="576">
        <v>23</v>
      </c>
      <c r="N125" s="576"/>
    </row>
    <row r="126" spans="2:14" ht="15">
      <c r="B126" s="13" t="str">
        <f t="shared" ref="B126:B143" si="11">"##SET1 "&amp;D126&amp;REPT(" ",fill_1-LEN(D126))&amp;TEXT(E126,F126)&amp;REPT(" ",fill_2-LEN(TEXT(E126,F126)))&amp;"! ["&amp;G126&amp;"]"</f>
        <v>##SET1 FSFan_Max_CoolingAir_GFEast[] 0.7164    ! [-]</v>
      </c>
      <c r="D126" s="581" t="s">
        <v>536</v>
      </c>
      <c r="E126" s="594">
        <v>0.71643637915176361</v>
      </c>
      <c r="F126" s="50" t="s">
        <v>153</v>
      </c>
      <c r="G126" s="32" t="s">
        <v>213</v>
      </c>
      <c r="I126" s="574"/>
      <c r="J126" s="573"/>
      <c r="M126" s="581" t="s">
        <v>491</v>
      </c>
    </row>
    <row r="127" spans="2:14" ht="15">
      <c r="B127" s="13" t="str">
        <f t="shared" si="11"/>
        <v>##SET1 FSFan_Max_CoolingAir_GFWest[] 0.6781    ! [-]</v>
      </c>
      <c r="D127" s="4" t="s">
        <v>537</v>
      </c>
      <c r="E127" s="594">
        <v>0.67810233053641678</v>
      </c>
      <c r="F127" s="50" t="s">
        <v>153</v>
      </c>
      <c r="G127" s="32" t="s">
        <v>213</v>
      </c>
      <c r="I127" s="575"/>
      <c r="J127" s="573"/>
      <c r="M127" t="s">
        <v>1030</v>
      </c>
    </row>
    <row r="128" spans="2:14" ht="15">
      <c r="B128" s="13" t="str">
        <f t="shared" si="11"/>
        <v>##SET1 FSFan_Max_CoolingAir_GFSouth[]autosize  ! [-]</v>
      </c>
      <c r="D128" s="4" t="s">
        <v>538</v>
      </c>
      <c r="E128" s="623" t="s">
        <v>554</v>
      </c>
      <c r="F128" s="50" t="s">
        <v>153</v>
      </c>
      <c r="G128" s="32" t="s">
        <v>213</v>
      </c>
      <c r="I128" s="575"/>
      <c r="J128" s="573"/>
    </row>
    <row r="129" spans="2:10" ht="15">
      <c r="B129" s="13" t="str">
        <f t="shared" si="11"/>
        <v>##SET1 FSFan_Max_CoolingAir_GFNorth[]0.4841    ! [-]</v>
      </c>
      <c r="D129" s="4" t="s">
        <v>539</v>
      </c>
      <c r="E129" s="594">
        <v>0.48409449844274877</v>
      </c>
      <c r="F129" s="50" t="s">
        <v>153</v>
      </c>
      <c r="G129" s="32" t="s">
        <v>213</v>
      </c>
      <c r="I129" s="575"/>
      <c r="J129" s="573"/>
    </row>
    <row r="130" spans="2:10" ht="15">
      <c r="B130" s="13" t="str">
        <f t="shared" si="11"/>
        <v>##SET1 FSFan_Max_CoolingAir_MFEast[] 1.1057    ! [-]</v>
      </c>
      <c r="D130" s="4" t="s">
        <v>540</v>
      </c>
      <c r="E130" s="594">
        <v>1.1057108050293492</v>
      </c>
      <c r="F130" s="50" t="s">
        <v>153</v>
      </c>
      <c r="G130" s="32" t="s">
        <v>213</v>
      </c>
      <c r="I130" s="575"/>
      <c r="J130" s="573"/>
    </row>
    <row r="131" spans="2:10" ht="15">
      <c r="B131" s="13" t="str">
        <f t="shared" si="11"/>
        <v>##SET1 FSFan_Max_CoolingAir_MFWest[] 1.1586    ! [-]</v>
      </c>
      <c r="D131" s="4" t="s">
        <v>541</v>
      </c>
      <c r="E131" s="594">
        <v>1.158621423435918</v>
      </c>
      <c r="F131" s="50" t="s">
        <v>153</v>
      </c>
      <c r="G131" s="32" t="s">
        <v>213</v>
      </c>
      <c r="I131" s="575"/>
      <c r="J131" s="573"/>
    </row>
    <row r="132" spans="2:10" ht="15">
      <c r="B132" s="13" t="str">
        <f t="shared" si="11"/>
        <v>##SET1 FSFan_Max_CoolingAir_MFSouth[]autosize  ! [-]</v>
      </c>
      <c r="D132" s="4" t="s">
        <v>542</v>
      </c>
      <c r="E132" s="623" t="s">
        <v>554</v>
      </c>
      <c r="F132" s="50" t="s">
        <v>153</v>
      </c>
      <c r="G132" s="32" t="s">
        <v>213</v>
      </c>
      <c r="I132" s="575"/>
      <c r="J132" s="573"/>
    </row>
    <row r="133" spans="2:10" ht="15">
      <c r="B133" s="13" t="str">
        <f t="shared" si="11"/>
        <v>##SET1 FSFan_Max_CoolingAir_MFNorth[]0.9277    ! [-]</v>
      </c>
      <c r="D133" s="4" t="s">
        <v>543</v>
      </c>
      <c r="E133" s="594">
        <v>0.927711668699436</v>
      </c>
      <c r="F133" s="50" t="s">
        <v>153</v>
      </c>
      <c r="G133" s="32" t="s">
        <v>213</v>
      </c>
      <c r="I133" s="575"/>
      <c r="J133" s="573"/>
    </row>
    <row r="134" spans="2:10" ht="15">
      <c r="B134" s="13" t="str">
        <f t="shared" si="11"/>
        <v>##SET1 FSFan_Max_CoolingAir_TFEast[] 1.1371    ! [-]</v>
      </c>
      <c r="D134" s="4" t="s">
        <v>544</v>
      </c>
      <c r="E134" s="594">
        <v>1.1370675033195383</v>
      </c>
      <c r="F134" s="50" t="s">
        <v>153</v>
      </c>
      <c r="G134" s="32" t="s">
        <v>213</v>
      </c>
      <c r="I134" s="575"/>
      <c r="J134" s="573"/>
    </row>
    <row r="135" spans="2:10" ht="15">
      <c r="B135" s="13" t="str">
        <f t="shared" si="11"/>
        <v>##SET1 FSFan_Max_CoolingAir_TFWest[] 1.2898    ! [-]</v>
      </c>
      <c r="D135" s="4" t="s">
        <v>545</v>
      </c>
      <c r="E135" s="594">
        <v>1.289751733969944</v>
      </c>
      <c r="F135" s="50" t="s">
        <v>153</v>
      </c>
      <c r="G135" s="32" t="s">
        <v>213</v>
      </c>
      <c r="I135" s="575"/>
      <c r="J135" s="573"/>
    </row>
    <row r="136" spans="2:10" ht="15">
      <c r="B136" s="13" t="str">
        <f t="shared" si="11"/>
        <v>##SET1 FSFan_Max_CoolingAir_TFSouth[]autosize  ! [-]</v>
      </c>
      <c r="D136" s="4" t="s">
        <v>546</v>
      </c>
      <c r="E136" s="623" t="s">
        <v>554</v>
      </c>
      <c r="F136" s="50" t="s">
        <v>153</v>
      </c>
      <c r="G136" s="32" t="s">
        <v>213</v>
      </c>
      <c r="I136" s="575"/>
      <c r="J136" s="573"/>
    </row>
    <row r="137" spans="2:10" ht="15">
      <c r="B137" s="13" t="str">
        <f t="shared" si="11"/>
        <v>##SET1 FSFan_Max_CoolingAir_TFNorth[]1.1465    ! [-]</v>
      </c>
      <c r="D137" s="4" t="s">
        <v>547</v>
      </c>
      <c r="E137" s="594">
        <v>1.1465442304663163</v>
      </c>
      <c r="F137" s="50" t="s">
        <v>153</v>
      </c>
      <c r="G137" s="32" t="s">
        <v>213</v>
      </c>
      <c r="I137" s="575"/>
      <c r="J137" s="573"/>
    </row>
    <row r="138" spans="2:10" ht="15">
      <c r="B138" s="13" t="str">
        <f t="shared" si="11"/>
        <v>##SET1 FSFan_Max_CoolingAir_GFCore[] 1.4177    ! [-]</v>
      </c>
      <c r="D138" s="4" t="s">
        <v>548</v>
      </c>
      <c r="E138" s="594">
        <v>1.41768698770194</v>
      </c>
      <c r="F138" s="50" t="s">
        <v>153</v>
      </c>
      <c r="G138" s="32" t="s">
        <v>213</v>
      </c>
      <c r="I138" s="575"/>
      <c r="J138" s="573"/>
    </row>
    <row r="139" spans="2:10" ht="15">
      <c r="B139" s="13" t="str">
        <f t="shared" si="11"/>
        <v>##SET1 FSFan_Max_CoolingAir_MFCore[] 1.9655    ! [-]</v>
      </c>
      <c r="D139" s="4" t="s">
        <v>549</v>
      </c>
      <c r="E139" s="594">
        <v>1.965459902148792</v>
      </c>
      <c r="F139" s="50" t="s">
        <v>153</v>
      </c>
      <c r="G139" s="32" t="s">
        <v>213</v>
      </c>
      <c r="I139" s="575"/>
      <c r="J139" s="573"/>
    </row>
    <row r="140" spans="2:10" ht="15">
      <c r="B140" s="13" t="str">
        <f t="shared" si="11"/>
        <v>##SET1 FSFan_Max_CoolingAir_TFCore[] 2.6413    ! [-]</v>
      </c>
      <c r="D140" s="4" t="s">
        <v>550</v>
      </c>
      <c r="E140" s="594">
        <v>2.6412965726190598</v>
      </c>
      <c r="F140" s="50" t="s">
        <v>153</v>
      </c>
      <c r="G140" s="32" t="s">
        <v>213</v>
      </c>
      <c r="I140" s="575"/>
      <c r="J140" s="573"/>
    </row>
    <row r="141" spans="2:10" ht="15">
      <c r="B141" s="13" t="str">
        <f t="shared" si="11"/>
        <v>##SET1 FSFan_Max_CoolingAir_GFServ[] autosize  ! [-]</v>
      </c>
      <c r="D141" s="4" t="s">
        <v>551</v>
      </c>
      <c r="E141" s="623" t="s">
        <v>554</v>
      </c>
      <c r="F141" s="50" t="s">
        <v>153</v>
      </c>
      <c r="G141" s="32" t="s">
        <v>213</v>
      </c>
      <c r="I141" s="575"/>
      <c r="J141" s="573"/>
    </row>
    <row r="142" spans="2:10" ht="15">
      <c r="B142" s="13" t="str">
        <f t="shared" si="11"/>
        <v>##SET1 FSFan_Max_CoolingAir_MFServ[] autosize  ! [-]</v>
      </c>
      <c r="D142" s="4" t="s">
        <v>552</v>
      </c>
      <c r="E142" s="623" t="s">
        <v>554</v>
      </c>
      <c r="F142" s="50" t="s">
        <v>153</v>
      </c>
      <c r="G142" s="32" t="s">
        <v>213</v>
      </c>
      <c r="I142" s="575"/>
      <c r="J142" s="573"/>
    </row>
    <row r="143" spans="2:10" ht="13.5">
      <c r="B143" s="13" t="str">
        <f t="shared" si="11"/>
        <v>##SET1 FSFan_Max_CoolingAir_TFServ[] autosize  ! [-]</v>
      </c>
      <c r="D143" s="4" t="s">
        <v>553</v>
      </c>
      <c r="E143" s="623" t="s">
        <v>554</v>
      </c>
      <c r="F143" s="50" t="s">
        <v>153</v>
      </c>
      <c r="G143" s="32" t="s">
        <v>213</v>
      </c>
    </row>
    <row r="144" spans="2:10" ht="13.5">
      <c r="B144" s="13"/>
      <c r="D144" s="4"/>
      <c r="E144" s="34"/>
      <c r="F144" s="14"/>
      <c r="G144" s="32"/>
    </row>
    <row r="145" spans="2:10" ht="13.5">
      <c r="B145" s="13" t="str">
        <f t="shared" ref="B145:B156" si="12">"##SET1 "&amp;D145&amp;REPT(" ",fill_1-LEN(D145))&amp;TEXT(E145,F145)&amp;REPT(" ",fill_2-LEN(TEXT(E145,F145)))&amp;"! ["&amp;G145&amp;"]"</f>
        <v>##SET1 FSFan_Max_HeatingAir_GFEast[] autosize  ! []</v>
      </c>
      <c r="D145" s="4" t="s">
        <v>559</v>
      </c>
      <c r="E145" s="623" t="s">
        <v>554</v>
      </c>
      <c r="F145" s="50" t="s">
        <v>153</v>
      </c>
      <c r="G145" s="32"/>
    </row>
    <row r="146" spans="2:10" ht="13.5">
      <c r="B146" s="13" t="str">
        <f t="shared" si="12"/>
        <v>##SET1 FSFan_Max_HeatingAir_GFWest[] autosize  ! []</v>
      </c>
      <c r="D146" s="4" t="s">
        <v>560</v>
      </c>
      <c r="E146" s="623" t="s">
        <v>554</v>
      </c>
      <c r="F146" s="50" t="s">
        <v>153</v>
      </c>
      <c r="G146" s="32"/>
    </row>
    <row r="147" spans="2:10" ht="13.5">
      <c r="B147" s="13" t="str">
        <f t="shared" si="12"/>
        <v>##SET1 FSFan_Max_HeatingAir_GFSouth[]autosize  ! []</v>
      </c>
      <c r="D147" s="4" t="s">
        <v>561</v>
      </c>
      <c r="E147" s="623" t="s">
        <v>554</v>
      </c>
      <c r="F147" s="50" t="s">
        <v>153</v>
      </c>
      <c r="G147" s="32"/>
    </row>
    <row r="148" spans="2:10" ht="13.5">
      <c r="B148" s="13" t="str">
        <f t="shared" si="12"/>
        <v>##SET1 FSFan_Max_HeatingAir_GFNorth[]autosize  ! []</v>
      </c>
      <c r="D148" s="4" t="s">
        <v>562</v>
      </c>
      <c r="E148" s="623" t="s">
        <v>554</v>
      </c>
      <c r="F148" s="50" t="s">
        <v>153</v>
      </c>
      <c r="G148" s="32"/>
      <c r="I148" s="67"/>
      <c r="J148" s="67"/>
    </row>
    <row r="149" spans="2:10" ht="13.5">
      <c r="B149" s="13" t="str">
        <f t="shared" si="12"/>
        <v>##SET1 FSFan_Max_HeatingAir_MFEast[] autosize  ! []</v>
      </c>
      <c r="D149" s="4" t="s">
        <v>563</v>
      </c>
      <c r="E149" s="623" t="s">
        <v>554</v>
      </c>
      <c r="F149" s="50" t="s">
        <v>153</v>
      </c>
      <c r="G149" s="32"/>
    </row>
    <row r="150" spans="2:10" ht="13.5">
      <c r="B150" s="13" t="str">
        <f t="shared" si="12"/>
        <v>##SET1 FSFan_Max_HeatingAir_MFWest[] autosize  ! []</v>
      </c>
      <c r="D150" s="4" t="s">
        <v>564</v>
      </c>
      <c r="E150" s="623" t="s">
        <v>554</v>
      </c>
      <c r="F150" s="50" t="s">
        <v>153</v>
      </c>
      <c r="G150" s="32"/>
      <c r="I150" s="48"/>
    </row>
    <row r="151" spans="2:10" ht="13.5">
      <c r="B151" s="13" t="str">
        <f t="shared" si="12"/>
        <v>##SET1 FSFan_Max_HeatingAir_MFSouth[]autosize  ! []</v>
      </c>
      <c r="D151" s="4" t="s">
        <v>565</v>
      </c>
      <c r="E151" s="623" t="s">
        <v>554</v>
      </c>
      <c r="F151" s="50" t="s">
        <v>153</v>
      </c>
      <c r="G151" s="32"/>
      <c r="I151" s="48"/>
    </row>
    <row r="152" spans="2:10" ht="13.5">
      <c r="B152" s="13" t="str">
        <f t="shared" si="12"/>
        <v>##SET1 FSFan_Max_HeatingAir_MFNorth[]autosize  ! []</v>
      </c>
      <c r="D152" s="4" t="s">
        <v>566</v>
      </c>
      <c r="E152" s="623" t="s">
        <v>554</v>
      </c>
      <c r="F152" s="50" t="s">
        <v>153</v>
      </c>
      <c r="G152" s="32"/>
      <c r="I152" s="48"/>
    </row>
    <row r="153" spans="2:10" ht="13.5">
      <c r="B153" s="13" t="str">
        <f t="shared" si="12"/>
        <v>##SET1 FSFan_Max_HeatingAir_TFEast[] autosize  ! []</v>
      </c>
      <c r="D153" s="4" t="s">
        <v>567</v>
      </c>
      <c r="E153" s="623" t="s">
        <v>554</v>
      </c>
      <c r="F153" s="50" t="s">
        <v>153</v>
      </c>
      <c r="G153" s="32"/>
      <c r="I153" s="48"/>
    </row>
    <row r="154" spans="2:10" ht="13.5">
      <c r="B154" s="13" t="str">
        <f t="shared" si="12"/>
        <v>##SET1 FSFan_Max_HeatingAir_TFWest[] autosize  ! []</v>
      </c>
      <c r="D154" s="4" t="s">
        <v>568</v>
      </c>
      <c r="E154" s="623" t="s">
        <v>554</v>
      </c>
      <c r="F154" s="50" t="s">
        <v>153</v>
      </c>
      <c r="G154" s="32"/>
      <c r="I154" s="48"/>
    </row>
    <row r="155" spans="2:10" ht="13.5">
      <c r="B155" s="13" t="str">
        <f t="shared" si="12"/>
        <v>##SET1 FSFan_Max_HeatingAir_TFSouth[]autosize  ! []</v>
      </c>
      <c r="D155" s="4" t="s">
        <v>569</v>
      </c>
      <c r="E155" s="623" t="s">
        <v>554</v>
      </c>
      <c r="F155" s="50" t="s">
        <v>153</v>
      </c>
      <c r="G155" s="32"/>
      <c r="I155" s="48"/>
    </row>
    <row r="156" spans="2:10" ht="13.5">
      <c r="B156" s="13" t="str">
        <f t="shared" si="12"/>
        <v>##SET1 FSFan_Max_HeatingAir_TFNorth[]autosize  ! []</v>
      </c>
      <c r="D156" s="4" t="s">
        <v>570</v>
      </c>
      <c r="E156" s="623" t="s">
        <v>554</v>
      </c>
      <c r="F156" s="50" t="s">
        <v>153</v>
      </c>
      <c r="G156" s="32"/>
    </row>
    <row r="157" spans="2:10" ht="13.5">
      <c r="B157" s="13"/>
      <c r="D157" s="4"/>
      <c r="E157" s="34"/>
      <c r="F157" s="14"/>
      <c r="G157" s="32"/>
    </row>
    <row r="158" spans="2:10" ht="13.5">
      <c r="B158" s="13" t="str">
        <f>"##SET1 "&amp;D158&amp;REPT(" ",fill_1-LEN(D158))&amp;TEXT(E158,F158)&amp;REPT(" ",20-LEN(TEXT(E158,F158)))&amp;"  ! ["&amp;G158&amp;"]"</f>
        <v>##SET1 BoilerEfficiencyCurve[]       BoilerEfficiency      ! []</v>
      </c>
      <c r="D158" s="358" t="s">
        <v>989</v>
      </c>
      <c r="E158" s="626" t="s">
        <v>986</v>
      </c>
      <c r="F158" s="68"/>
      <c r="G158" s="566"/>
    </row>
    <row r="159" spans="2:10" ht="13.5">
      <c r="B159" s="13" t="str">
        <f>"##SET1 "&amp;D159&amp;REPT(" ",fill_1-LEN(D159))&amp;TEXT(E159,F159)&amp;REPT(" ",20-LEN(TEXT(E159,F159)))&amp;"  ! ["&amp;G159&amp;"]"</f>
        <v>##SET1 BoilerFirstStageRatio[]       0.500                 ! []</v>
      </c>
      <c r="D159" s="358" t="s">
        <v>987</v>
      </c>
      <c r="E159" s="626">
        <f>J53</f>
        <v>0.5</v>
      </c>
      <c r="F159" s="568" t="s">
        <v>152</v>
      </c>
      <c r="G159" s="566"/>
    </row>
    <row r="160" spans="2:10" ht="13.5">
      <c r="B160" s="13" t="str">
        <f>"##SET1 "&amp;D160&amp;REPT(" ",fill_1-LEN(D160))&amp;TEXT(E160,F160)&amp;REPT(" ",fill_2-LEN(TEXT(E160,F160)))&amp;"! ["&amp;G160&amp;"]"</f>
        <v>##SET1 Boiler_Capacity[]             71429.1   ! [W]</v>
      </c>
      <c r="D160" s="4" t="s">
        <v>555</v>
      </c>
      <c r="E160" s="595">
        <v>71429.106536157502</v>
      </c>
      <c r="F160" s="50" t="s">
        <v>163</v>
      </c>
      <c r="G160" s="64" t="s">
        <v>233</v>
      </c>
    </row>
    <row r="161" spans="2:7" ht="13.5">
      <c r="B161" s="13" t="str">
        <f>"##SET1 "&amp;D161&amp;REPT(" ",fill_1-LEN(D161))&amp;TEXT(E161,F161)&amp;REPT(" ",fill_2-LEN(TEXT(E161,F161)))&amp;"! ["&amp;G161&amp;"]"</f>
        <v>##SET1 Boiler2_Capacity[]            71429.1   ! [W]</v>
      </c>
      <c r="D161" s="358" t="s">
        <v>988</v>
      </c>
      <c r="E161" s="595">
        <v>71429.106536157502</v>
      </c>
      <c r="F161" s="50" t="s">
        <v>163</v>
      </c>
      <c r="G161" s="64" t="s">
        <v>233</v>
      </c>
    </row>
    <row r="162" spans="2:7" ht="13.5">
      <c r="B162" s="13" t="str">
        <f>"##SET1 "&amp;D162&amp;REPT(" ",fill_1-LEN(D162))&amp;TEXT(E162,F162)&amp;REPT(" ",fill_2-LEN(TEXT(E162,F162)))&amp;"! ["&amp;G162&amp;"]"</f>
        <v>##SET1 Chiller_Capacity[]            120108.9  ! [W]</v>
      </c>
      <c r="D162" s="4" t="s">
        <v>556</v>
      </c>
      <c r="E162" s="595">
        <v>120108.86691496079</v>
      </c>
      <c r="F162" s="50" t="s">
        <v>163</v>
      </c>
      <c r="G162" s="64" t="s">
        <v>233</v>
      </c>
    </row>
    <row r="163" spans="2:7" ht="13.5">
      <c r="B163" s="13"/>
      <c r="D163" s="4"/>
      <c r="E163" s="48"/>
      <c r="F163" s="14"/>
      <c r="G163" s="32"/>
    </row>
    <row r="164" spans="2:7" ht="13.5">
      <c r="B164" s="13" t="str">
        <f>"##SET1 "&amp;D164&amp;REPT(" ",fill_1-LEN(D164))&amp;TEXT(E164,F164)&amp;REPT(" ",fill_2-LEN(TEXT(E164,F164)))&amp;"! ["&amp;G164&amp;"]"</f>
        <v>##SET1 Central_SupplyFan_MaxFlow[]   15.873    ! [m3/s]</v>
      </c>
      <c r="D164" s="4" t="s">
        <v>571</v>
      </c>
      <c r="E164" s="594">
        <v>15.873449790251639</v>
      </c>
      <c r="F164" s="50" t="s">
        <v>152</v>
      </c>
      <c r="G164" s="64" t="s">
        <v>108</v>
      </c>
    </row>
    <row r="165" spans="2:7" ht="13.5">
      <c r="B165" s="13" t="str">
        <f>"##SET1 "&amp;D165&amp;REPT(" ",fill_1-LEN(D165))&amp;TEXT(E165,F165)&amp;REPT(" ",fill_2-LEN(TEXT(E165,F165)))&amp;"! ["&amp;G165&amp;"]"</f>
        <v>##SET1 Central_ReturnFan_MaxFlow[]   15.873    ! [m3/s]</v>
      </c>
      <c r="D165" s="4" t="s">
        <v>572</v>
      </c>
      <c r="E165" s="594">
        <v>15.873449790251639</v>
      </c>
      <c r="F165" s="50" t="s">
        <v>152</v>
      </c>
      <c r="G165" s="64" t="s">
        <v>108</v>
      </c>
    </row>
    <row r="166" spans="2:7">
      <c r="G166" s="32"/>
    </row>
    <row r="167" spans="2:7" ht="13.5">
      <c r="B167" s="13" t="str">
        <f>"##SET1 "&amp;D167&amp;REPT(" ",fill_1-LEN(D167))&amp;TEXT(E167,F167)&amp;REPT(" ",fill_2-LEN(TEXT(E167,F167)))&amp;"! ["&amp;I154&amp;"]"</f>
        <v>##SET1 HW_Pump_MaxFlow[]             autosize  ! []</v>
      </c>
      <c r="D167" s="4" t="s">
        <v>557</v>
      </c>
      <c r="E167" s="623" t="s">
        <v>554</v>
      </c>
      <c r="F167" s="50" t="s">
        <v>574</v>
      </c>
    </row>
    <row r="168" spans="2:7" ht="13.5">
      <c r="B168" s="13" t="str">
        <f>"##SET1 "&amp;D168&amp;REPT(" ",fill_1-LEN(D168))&amp;TEXT(E168,F168)&amp;REPT(" ",fill_2-LEN(TEXT(E168,F168)))&amp;"! ["&amp;I155&amp;"]"</f>
        <v>##SET1 ChW_Pump_MaxFlow[]            0.003632  ! []</v>
      </c>
      <c r="D168" s="4" t="s">
        <v>558</v>
      </c>
      <c r="E168" s="594">
        <v>3.6323996166068998E-3</v>
      </c>
      <c r="F168" s="50" t="s">
        <v>574</v>
      </c>
    </row>
    <row r="169" spans="2:7" ht="13.5">
      <c r="B169" s="13" t="str">
        <f>"##SET1 "&amp;D169&amp;REPT(" ",fill_1-LEN(D169))&amp;TEXT(E169,F169)&amp;REPT(" ",fill_2-LEN(TEXT(E169,F169)))&amp;"! ["&amp;G166&amp;"]"</f>
        <v>##SET1 Condenser_Pump_MaxFlow[]      autosize  ! []</v>
      </c>
      <c r="D169" s="4" t="s">
        <v>573</v>
      </c>
      <c r="E169" s="623" t="s">
        <v>554</v>
      </c>
      <c r="F169" s="50" t="s">
        <v>574</v>
      </c>
      <c r="G169" s="32"/>
    </row>
    <row r="170" spans="2:7" ht="13.5">
      <c r="B170" s="13"/>
      <c r="D170" s="4"/>
      <c r="E170" s="34"/>
      <c r="F170" s="50"/>
      <c r="G170" s="32"/>
    </row>
    <row r="171" spans="2:7" ht="13.5">
      <c r="B171" s="13" t="str">
        <f t="shared" ref="B171:B182" si="13">"##SET1 "&amp;D171&amp;REPT(" ",fill_1-LEN(D171))&amp;TEXT(E171,F171)&amp;REPT(" ",fill_2-LEN(TEXT(E171,F171)))&amp;"! ["&amp;G171&amp;"]"</f>
        <v>##SET1 GF_Height[]                   3.1491    ! [-]</v>
      </c>
      <c r="D171" s="4" t="s">
        <v>587</v>
      </c>
      <c r="E171" s="623">
        <f>IF(Ceiling_Height="High",3.9624,3.1491)</f>
        <v>3.1490999999999998</v>
      </c>
      <c r="F171" s="50" t="s">
        <v>153</v>
      </c>
      <c r="G171" s="32" t="s">
        <v>213</v>
      </c>
    </row>
    <row r="172" spans="2:7" ht="13.5">
      <c r="B172" s="13" t="str">
        <f t="shared" si="13"/>
        <v>##SET1 MFSP_Height[]                 3.5550    ! [-]</v>
      </c>
      <c r="D172" s="4" t="s">
        <v>588</v>
      </c>
      <c r="E172" s="623">
        <f>IF(Ceiling_Height="High",4.3683,3.555)</f>
        <v>3.5550000000000002</v>
      </c>
      <c r="F172" s="50" t="s">
        <v>153</v>
      </c>
      <c r="G172" s="32" t="s">
        <v>213</v>
      </c>
    </row>
    <row r="173" spans="2:7" ht="13.5">
      <c r="B173" s="13" t="str">
        <f t="shared" si="13"/>
        <v>##SET1 MF_Height[]                   6.2982    ! [-]</v>
      </c>
      <c r="D173" s="4" t="s">
        <v>589</v>
      </c>
      <c r="E173" s="623">
        <f>IF(Ceiling_Height="High",7.9248,6.2982)</f>
        <v>6.2981999999999996</v>
      </c>
      <c r="F173" s="50" t="s">
        <v>153</v>
      </c>
      <c r="G173" s="32" t="s">
        <v>213</v>
      </c>
    </row>
    <row r="174" spans="2:7" ht="13.5">
      <c r="B174" s="13" t="str">
        <f t="shared" si="13"/>
        <v>##SET1 TFSP_Height[]                 6.7041    ! [-]</v>
      </c>
      <c r="D174" s="4" t="s">
        <v>590</v>
      </c>
      <c r="E174" s="623">
        <f>IF(Ceiling_Height="High",8.3307,6.7041)</f>
        <v>6.7041000000000004</v>
      </c>
      <c r="F174" s="50" t="s">
        <v>153</v>
      </c>
      <c r="G174" s="32" t="s">
        <v>213</v>
      </c>
    </row>
    <row r="175" spans="2:7" ht="13.5">
      <c r="B175" s="13" t="str">
        <f t="shared" si="13"/>
        <v>##SET1 TF_Height[]                   9.4473    ! [-]</v>
      </c>
      <c r="D175" s="4" t="s">
        <v>591</v>
      </c>
      <c r="E175" s="623">
        <f>IF(Ceiling_Height="High",11.8872,9.4473)</f>
        <v>9.4473000000000003</v>
      </c>
      <c r="F175" s="50" t="s">
        <v>153</v>
      </c>
      <c r="G175" s="32" t="s">
        <v>213</v>
      </c>
    </row>
    <row r="176" spans="2:7" ht="13.5">
      <c r="B176" s="13" t="str">
        <f t="shared" si="13"/>
        <v>##SET1 Radiant_Window_Height_GF[]    1.7946    ! [m]</v>
      </c>
      <c r="D176" s="4" t="s">
        <v>592</v>
      </c>
      <c r="E176" s="623">
        <f>0.4059+0.2+((3.9624-0)*WWR_value)</f>
        <v>1.7946200000000001</v>
      </c>
      <c r="F176" s="14" t="s">
        <v>153</v>
      </c>
      <c r="G176" s="32" t="s">
        <v>237</v>
      </c>
    </row>
    <row r="177" spans="2:9" ht="13.5">
      <c r="B177" s="13" t="str">
        <f t="shared" si="13"/>
        <v>##SET1 Radiant_Window_Height_MF[]    5.0437    ! [m]</v>
      </c>
      <c r="D177" s="4" t="s">
        <v>593</v>
      </c>
      <c r="E177" s="623">
        <f>E172+0.3+((7.9248-3.9624)*WWR_value)</f>
        <v>5.0437200000000004</v>
      </c>
      <c r="F177" s="14" t="s">
        <v>153</v>
      </c>
      <c r="G177" s="32" t="s">
        <v>237</v>
      </c>
    </row>
    <row r="178" spans="2:9" ht="13.5">
      <c r="B178" s="13" t="str">
        <f t="shared" si="13"/>
        <v>##SET1 Radiant_Window_Height_TF[]    8.1928    ! [m]</v>
      </c>
      <c r="D178" s="4" t="s">
        <v>594</v>
      </c>
      <c r="E178" s="623">
        <f>E174+0.3+((11.8872-7.9248)*WWR_value)</f>
        <v>8.1928199999999993</v>
      </c>
      <c r="F178" s="14" t="s">
        <v>153</v>
      </c>
      <c r="G178" s="32" t="s">
        <v>237</v>
      </c>
    </row>
    <row r="179" spans="2:9" ht="13.5">
      <c r="B179" s="13" t="str">
        <f t="shared" si="13"/>
        <v>##SET1 Tubing_Position[]             0.5000    ! [m]</v>
      </c>
      <c r="D179" s="4" t="s">
        <v>595</v>
      </c>
      <c r="E179" s="623">
        <v>0.5</v>
      </c>
      <c r="F179" s="14" t="s">
        <v>153</v>
      </c>
      <c r="G179" s="32" t="s">
        <v>237</v>
      </c>
    </row>
    <row r="180" spans="2:9" ht="13.5">
      <c r="B180" s="13" t="str">
        <f t="shared" si="13"/>
        <v>##SET1 Radiant_Calc_Dimension[]      1.0000    ! [m]</v>
      </c>
      <c r="D180" s="4" t="s">
        <v>596</v>
      </c>
      <c r="E180" s="623">
        <v>1</v>
      </c>
      <c r="F180" s="14" t="s">
        <v>153</v>
      </c>
      <c r="G180" s="32" t="s">
        <v>237</v>
      </c>
    </row>
    <row r="181" spans="2:9" ht="13.5">
      <c r="B181" s="13" t="str">
        <f t="shared" si="13"/>
        <v>##SET1 Tube_Spacing[]                0.1500    ! [m]</v>
      </c>
      <c r="D181" s="4" t="s">
        <v>597</v>
      </c>
      <c r="E181" s="623">
        <v>0.15</v>
      </c>
      <c r="F181" s="14" t="s">
        <v>153</v>
      </c>
      <c r="G181" s="32" t="s">
        <v>237</v>
      </c>
    </row>
    <row r="182" spans="2:9" ht="13.5">
      <c r="B182" s="13" t="str">
        <f t="shared" si="13"/>
        <v>##SET1 Tubing_Inside_Diameter[]      0.0120    ! [m]</v>
      </c>
      <c r="D182" s="4" t="s">
        <v>598</v>
      </c>
      <c r="E182" s="623">
        <v>1.2E-2</v>
      </c>
      <c r="F182" s="14" t="s">
        <v>153</v>
      </c>
      <c r="G182" s="32" t="s">
        <v>237</v>
      </c>
    </row>
    <row r="183" spans="2:9" ht="13.5">
      <c r="B183" s="13" t="str">
        <f>"##SET1 "&amp;D183&amp;REPT(" ",35-LEN(D183))&amp;TEXT(E183,F183)&amp;REPT(" ",15-LEN(TEXT(E183,F183)))&amp;"! ["&amp;G183&amp;"]"</f>
        <v>##SET1 Internal_Calculation_Variable[]    7.6667         ! [m]</v>
      </c>
      <c r="D183" s="4" t="s">
        <v>599</v>
      </c>
      <c r="E183" s="623">
        <f>1/E181+1</f>
        <v>7.666666666666667</v>
      </c>
      <c r="F183" s="14" t="s">
        <v>153</v>
      </c>
      <c r="G183" s="32" t="s">
        <v>237</v>
      </c>
    </row>
    <row r="184" spans="2:9" ht="13.5">
      <c r="B184" s="13" t="str">
        <f>"##SET1 "&amp;D184&amp;REPT(" ",fill_1-LEN(D184))&amp;TEXT(E184,F184)&amp;REPT(" ",fill_2-LEN(TEXT(E184,F184)))&amp;"! ["&amp;G184&amp;"]"</f>
        <v>##SET1 Tubing_Length_Core[]          6210.0000 ! [m]</v>
      </c>
      <c r="D184" s="4" t="s">
        <v>600</v>
      </c>
      <c r="E184" s="623">
        <f>810*E183</f>
        <v>6210</v>
      </c>
      <c r="F184" s="14" t="s">
        <v>153</v>
      </c>
      <c r="G184" s="32" t="s">
        <v>237</v>
      </c>
    </row>
    <row r="185" spans="2:9" ht="13.5">
      <c r="B185" s="13" t="str">
        <f>"##SET1 "&amp;D185&amp;REPT(" ",fill_1-LEN(D185))&amp;TEXT(E185,F185)&amp;REPT(" ",fill_2-LEN(TEXT(E185,F185)))&amp;"! ["&amp;G185&amp;"]"</f>
        <v>##SET1 Tubing_Length_NorthSouth[]    1686.6667 ! [m]</v>
      </c>
      <c r="D185" s="4" t="s">
        <v>601</v>
      </c>
      <c r="E185" s="623">
        <f>220*E183</f>
        <v>1686.6666666666667</v>
      </c>
      <c r="F185" s="14" t="s">
        <v>153</v>
      </c>
      <c r="G185" s="32" t="s">
        <v>237</v>
      </c>
    </row>
    <row r="186" spans="2:9" ht="13.5">
      <c r="B186" s="13" t="str">
        <f>"##SET1 "&amp;D186&amp;REPT(" ",fill_1-LEN(D186))&amp;TEXT(E186,F186)&amp;REPT(" ",fill_2-LEN(TEXT(E186,F186)))&amp;"! ["&amp;G186&amp;"]"</f>
        <v>##SET1 Tubing_Length_EastWest[]      1073.3333 ! [m]</v>
      </c>
      <c r="D186" s="4" t="s">
        <v>602</v>
      </c>
      <c r="E186" s="623">
        <f>140*E183</f>
        <v>1073.3333333333335</v>
      </c>
      <c r="F186" s="14" t="s">
        <v>153</v>
      </c>
      <c r="G186" s="32" t="s">
        <v>237</v>
      </c>
    </row>
    <row r="187" spans="2:9" ht="13.5">
      <c r="B187" s="13" t="str">
        <f>"##SET1 "&amp;D187&amp;REPT(" ",40-LEN(D187))&amp;E187</f>
        <v>##SET1 RadiantSystem_ControlType[]             InsideSurfaceTemperature</v>
      </c>
      <c r="D187" s="4" t="s">
        <v>603</v>
      </c>
      <c r="E187" s="623" t="str">
        <f>J123</f>
        <v>InsideSurfaceTemperature</v>
      </c>
      <c r="F187" s="14" t="s">
        <v>153</v>
      </c>
      <c r="G187" s="64" t="s">
        <v>213</v>
      </c>
    </row>
    <row r="188" spans="2:9" ht="13.5">
      <c r="B188" s="13" t="str">
        <f>"##SET1 "&amp;D188&amp;REPT(" ",40-LEN(D188))&amp;TEXT(E188,F188)&amp;REPT(" ",15-LEN(TEXT(E188,F188)))&amp;"! ["&amp;G188&amp;"]"</f>
        <v>##SET1 RadiantSystem_HeatingThrottleRange[]    0.5            ! [C]</v>
      </c>
      <c r="D188" s="4" t="s">
        <v>604</v>
      </c>
      <c r="E188" s="623">
        <v>0.5</v>
      </c>
      <c r="F188" s="50" t="s">
        <v>163</v>
      </c>
      <c r="G188" s="64" t="s">
        <v>240</v>
      </c>
    </row>
    <row r="189" spans="2:9" ht="13.5">
      <c r="B189" s="13" t="str">
        <f>"##SET1 "&amp;D189&amp;REPT(" ",40-LEN(D189))&amp;TEXT(E189,F189)&amp;REPT(" ",15-LEN(TEXT(E189,F189)))&amp;"! ["&amp;G189&amp;"]"</f>
        <v>##SET1 RadiantSystem_CoolingThrottleRange[]    0.5            ! [C]</v>
      </c>
      <c r="D189" s="4" t="s">
        <v>605</v>
      </c>
      <c r="E189" s="623">
        <v>0.5</v>
      </c>
      <c r="F189" s="50" t="s">
        <v>163</v>
      </c>
      <c r="G189" s="64" t="s">
        <v>240</v>
      </c>
    </row>
    <row r="190" spans="2:9" ht="13.5">
      <c r="B190" s="13" t="str">
        <f>"##SET1 "&amp;D190&amp;REPT(" ",40-LEN(D190))&amp;TEXT(E190,F190)&amp;REPT(" ",15-LEN(TEXT(E190,F190)))&amp;"! ["&amp;G190&amp;"]"</f>
        <v>##SET1 RadiantSystem_Priority[]                1              ! [-]</v>
      </c>
      <c r="D190" s="4" t="s">
        <v>606</v>
      </c>
      <c r="E190" s="623">
        <v>1</v>
      </c>
      <c r="F190" s="50" t="s">
        <v>212</v>
      </c>
      <c r="G190" s="64" t="s">
        <v>213</v>
      </c>
    </row>
    <row r="191" spans="2:9" ht="13.5">
      <c r="B191" s="13" t="str">
        <f>"##SET1 "&amp;D191&amp;REPT(" ",40-LEN(D191))&amp;TEXT(E191,F191)&amp;REPT(" ",15-LEN(TEXT(E191,F191)))&amp;"! ["&amp;G191&amp;"]"</f>
        <v>##SET1 RadiantSystem_MaxFlow_Core[]            0.002000       ! [ m3/s]</v>
      </c>
      <c r="D191" s="66" t="s">
        <v>608</v>
      </c>
      <c r="E191" s="626">
        <v>2E-3</v>
      </c>
      <c r="F191" s="68" t="s">
        <v>574</v>
      </c>
      <c r="G191" s="64" t="s">
        <v>609</v>
      </c>
      <c r="I191" s="4"/>
    </row>
    <row r="192" spans="2:9" ht="13.5">
      <c r="B192" s="13" t="str">
        <f>"##SET1 "&amp;D192&amp;REPT(" ",fill_1-LEN(D192))&amp;TEXT(E192,F192)&amp;REPT(" ",fill_2-LEN(TEXT(E192,F192)))&amp;"! ["&amp;G192&amp;"]"</f>
        <v>##SET1 TowerWaterFlowRate[]                    ! [m3/s]</v>
      </c>
      <c r="D192" s="66" t="s">
        <v>610</v>
      </c>
      <c r="E192" s="626" t="s">
        <v>1123</v>
      </c>
      <c r="F192" s="68" t="s">
        <v>150</v>
      </c>
      <c r="G192" s="64" t="s">
        <v>108</v>
      </c>
      <c r="I192" s="4"/>
    </row>
    <row r="193" spans="2:9" ht="13.5">
      <c r="B193" s="13" t="str">
        <f>"##SET1 "&amp;D193&amp;REPT(" ",fill_1-LEN(D193))&amp;TEXT(E193,F193)&amp;REPT(" ",fill_2-LEN(TEXT(E193,F193)))&amp;"! ["&amp;G193&amp;"]"</f>
        <v>##SET1 TowerAirFlowRate[]                      ! [m3/s]</v>
      </c>
      <c r="D193" s="66" t="s">
        <v>611</v>
      </c>
      <c r="E193" s="626" t="s">
        <v>1123</v>
      </c>
      <c r="F193" s="68" t="s">
        <v>152</v>
      </c>
      <c r="G193" s="64" t="s">
        <v>108</v>
      </c>
      <c r="I193" s="4"/>
    </row>
    <row r="194" spans="2:9" ht="13.5">
      <c r="B194" s="13" t="str">
        <f>"##SET1 "&amp;D194&amp;REPT(" ",fill_1-LEN(D194))&amp;TEXT(E194,F194)&amp;REPT(" ",fill_2-LEN(TEXT(E194,F194)))&amp;"! ["&amp;G194&amp;"]"</f>
        <v>##SET1 TowerFanPower[]                         ! [W]</v>
      </c>
      <c r="D194" s="611" t="s">
        <v>612</v>
      </c>
      <c r="E194" s="626" t="s">
        <v>1123</v>
      </c>
      <c r="F194" s="68" t="s">
        <v>151</v>
      </c>
      <c r="G194" s="64" t="s">
        <v>233</v>
      </c>
      <c r="I194" s="69"/>
    </row>
    <row r="195" spans="2:9" ht="13.5">
      <c r="B195" s="13" t="str">
        <f>"##SET1 "&amp;D195&amp;REPT(" ",fill_1-LEN(D195))&amp;TEXT(E195,F195)&amp;REPT(" ",fill_2-LEN(TEXT(E195,F195)))&amp;"! ["&amp;G195&amp;"]"</f>
        <v>##SET1 TowerUA[]                               ! [W/K]</v>
      </c>
      <c r="D195" s="66" t="s">
        <v>613</v>
      </c>
      <c r="E195" s="626" t="s">
        <v>1123</v>
      </c>
      <c r="F195" s="68" t="s">
        <v>163</v>
      </c>
      <c r="G195" s="64" t="s">
        <v>614</v>
      </c>
      <c r="I195" s="69"/>
    </row>
    <row r="196" spans="2:9" ht="13.5">
      <c r="B196" s="13" t="str">
        <f>"##SET1 "&amp;D196&amp;REPT(" ",fill_1-LEN(D196))&amp;TEXT(E196,F196)&amp;REPT(" ",fill_2-LEN(TEXT(E196,F196)))&amp;"! ["&amp;G196&amp;"]"</f>
        <v>##SET1 TowerSizingFactor[]           1.00      ! [-]</v>
      </c>
      <c r="D196" s="66" t="s">
        <v>615</v>
      </c>
      <c r="E196" s="627">
        <f>J114</f>
        <v>1</v>
      </c>
      <c r="F196" s="68" t="s">
        <v>151</v>
      </c>
      <c r="G196" s="64" t="s">
        <v>213</v>
      </c>
      <c r="I196" s="4"/>
    </row>
    <row r="197" spans="2:9" ht="13.5">
      <c r="B197" s="13"/>
      <c r="D197" s="66"/>
      <c r="E197" s="69"/>
      <c r="F197" s="68"/>
      <c r="G197" s="64"/>
    </row>
    <row r="198" spans="2:9" ht="13.5">
      <c r="B198" s="13" t="str">
        <f t="shared" ref="B198:B214" si="14">"##SET1 "&amp;D198&amp;REPT(" ",fill_1-LEN(D198))&amp;TEXT(E198,F198)&amp;REPT(" ",fill_2-LEN(TEXT(E198,F198)))&amp;"! ["&amp;G198&amp;"]"</f>
        <v>##SET1 X_First[]                     0.24708   ! [-]</v>
      </c>
      <c r="D198" s="66" t="s">
        <v>617</v>
      </c>
      <c r="E198" s="67">
        <v>0.24707779999999999</v>
      </c>
      <c r="F198" s="68" t="s">
        <v>150</v>
      </c>
      <c r="G198" s="64" t="s">
        <v>213</v>
      </c>
    </row>
    <row r="199" spans="2:9" ht="13.5">
      <c r="B199" s="13" t="str">
        <f t="shared" si="14"/>
        <v>##SET1 X_Second[]                    4.82025   ! [-]</v>
      </c>
      <c r="D199" s="66" t="s">
        <v>618</v>
      </c>
      <c r="E199" s="67">
        <f>E198+Perimeter_Depth</f>
        <v>4.8202485317073167</v>
      </c>
      <c r="F199" s="68" t="s">
        <v>150</v>
      </c>
      <c r="G199" s="64" t="s">
        <v>213</v>
      </c>
    </row>
    <row r="200" spans="2:9" ht="13.5">
      <c r="B200" s="13" t="str">
        <f t="shared" si="14"/>
        <v>##SET1 X_Third[]                     26.64833  ! [-]</v>
      </c>
      <c r="D200" s="66" t="s">
        <v>619</v>
      </c>
      <c r="E200" s="67">
        <f>(E198+E203)/2-Service_Length/2</f>
        <v>26.648328192828608</v>
      </c>
      <c r="F200" s="68" t="s">
        <v>150</v>
      </c>
      <c r="G200" s="64" t="s">
        <v>213</v>
      </c>
    </row>
    <row r="201" spans="2:9" ht="13.5">
      <c r="B201" s="13" t="str">
        <f t="shared" si="14"/>
        <v>##SET1 X_Fourth[]                    26.64833  ! [-]</v>
      </c>
      <c r="D201" s="66" t="s">
        <v>620</v>
      </c>
      <c r="E201" s="67">
        <f>(E198+E203)/2+Service_Length/2</f>
        <v>26.648328192828608</v>
      </c>
      <c r="F201" s="68" t="s">
        <v>150</v>
      </c>
      <c r="G201" s="64" t="s">
        <v>213</v>
      </c>
    </row>
    <row r="202" spans="2:9" ht="13.5">
      <c r="B202" s="13" t="str">
        <f t="shared" si="14"/>
        <v>##SET1 X_Fifth[]                     48.47641  ! [-]</v>
      </c>
      <c r="D202" s="66" t="s">
        <v>621</v>
      </c>
      <c r="E202" s="67">
        <f>E203-Perimeter_Depth</f>
        <v>48.476407853949901</v>
      </c>
      <c r="F202" s="68" t="s">
        <v>150</v>
      </c>
      <c r="G202" s="64" t="s">
        <v>213</v>
      </c>
    </row>
    <row r="203" spans="2:9" ht="13.5">
      <c r="B203" s="13" t="str">
        <f t="shared" si="14"/>
        <v>##SET1 X_Sixth[]                     53.04958  ! [-]</v>
      </c>
      <c r="D203" s="66" t="s">
        <v>622</v>
      </c>
      <c r="E203" s="67">
        <f>E198+Bldg_Length</f>
        <v>53.049578585657216</v>
      </c>
      <c r="F203" s="68" t="s">
        <v>150</v>
      </c>
      <c r="G203" s="64" t="s">
        <v>213</v>
      </c>
      <c r="I203" s="4"/>
    </row>
    <row r="204" spans="2:9" ht="13.5">
      <c r="B204" s="13" t="str">
        <f t="shared" si="14"/>
        <v>##SET1 Y_First[]                     0.25000   ! [-]</v>
      </c>
      <c r="D204" s="66" t="s">
        <v>623</v>
      </c>
      <c r="E204" s="67">
        <v>0.25</v>
      </c>
      <c r="F204" s="68" t="s">
        <v>150</v>
      </c>
      <c r="G204" s="64" t="s">
        <v>213</v>
      </c>
      <c r="I204" s="4"/>
    </row>
    <row r="205" spans="2:9" ht="13.5">
      <c r="B205" s="13" t="str">
        <f t="shared" si="14"/>
        <v>##SET1 Y_Second[]                    4.82317   ! [-]</v>
      </c>
      <c r="D205" s="66" t="s">
        <v>624</v>
      </c>
      <c r="E205" s="67">
        <f>E204+Perimeter_Depth</f>
        <v>4.8231707317073171</v>
      </c>
      <c r="F205" s="68" t="s">
        <v>150</v>
      </c>
      <c r="G205" s="64" t="s">
        <v>213</v>
      </c>
      <c r="I205" s="4"/>
    </row>
    <row r="206" spans="2:9" ht="13.5">
      <c r="B206" s="13" t="str">
        <f t="shared" si="14"/>
        <v>##SET1 Y_Third[]                     17.85083  ! [-]</v>
      </c>
      <c r="D206" s="66" t="s">
        <v>625</v>
      </c>
      <c r="E206" s="67">
        <f>E210-Service_Width/2</f>
        <v>17.850833595219072</v>
      </c>
      <c r="F206" s="68" t="s">
        <v>150</v>
      </c>
      <c r="G206" s="64" t="s">
        <v>213</v>
      </c>
      <c r="I206" s="4"/>
    </row>
    <row r="207" spans="2:9" ht="13.5">
      <c r="B207" s="13" t="str">
        <f t="shared" si="14"/>
        <v>##SET1 Y_Fourth[]                    17.85083  ! [-]</v>
      </c>
      <c r="D207" s="66" t="s">
        <v>626</v>
      </c>
      <c r="E207" s="67">
        <f>E210+Service_Width/2</f>
        <v>17.850833595219072</v>
      </c>
      <c r="F207" s="68" t="s">
        <v>150</v>
      </c>
      <c r="G207" s="64" t="s">
        <v>213</v>
      </c>
      <c r="I207" s="4"/>
    </row>
    <row r="208" spans="2:9" ht="13.5">
      <c r="B208" s="13" t="str">
        <f t="shared" si="14"/>
        <v>##SET1 Y_Fifth[]                     30.87850  ! [-]</v>
      </c>
      <c r="D208" s="66" t="s">
        <v>627</v>
      </c>
      <c r="E208" s="67">
        <f>E209-Perimeter_Depth</f>
        <v>30.878496458730826</v>
      </c>
      <c r="F208" s="68" t="s">
        <v>150</v>
      </c>
      <c r="G208" s="64" t="s">
        <v>213</v>
      </c>
      <c r="I208" s="4"/>
    </row>
    <row r="209" spans="2:9" ht="13.5">
      <c r="B209" s="13" t="str">
        <f t="shared" si="14"/>
        <v>##SET1 Y_Sixth[]                     35.45167  ! [-]</v>
      </c>
      <c r="D209" s="66" t="s">
        <v>628</v>
      </c>
      <c r="E209" s="67">
        <f>E204+Bldg_Width</f>
        <v>35.451667190438144</v>
      </c>
      <c r="F209" s="68" t="s">
        <v>150</v>
      </c>
      <c r="G209" s="64" t="s">
        <v>213</v>
      </c>
      <c r="I209" s="4"/>
    </row>
    <row r="210" spans="2:9" ht="13.5">
      <c r="B210" s="13" t="str">
        <f t="shared" si="14"/>
        <v>##SET1 Y_Half[]                      17.85083  ! [-]</v>
      </c>
      <c r="D210" s="66" t="s">
        <v>629</v>
      </c>
      <c r="E210" s="67">
        <f>(E204+E209)/2</f>
        <v>17.850833595219072</v>
      </c>
      <c r="F210" s="68" t="s">
        <v>150</v>
      </c>
      <c r="G210" s="64" t="s">
        <v>213</v>
      </c>
      <c r="I210" s="4"/>
    </row>
    <row r="211" spans="2:9" ht="13.5">
      <c r="B211" s="13" t="str">
        <f t="shared" si="14"/>
        <v>##SET1 X_Window_Second[]             52.99958  ! [-]</v>
      </c>
      <c r="D211" s="66" t="s">
        <v>641</v>
      </c>
      <c r="E211" s="67">
        <f>E203-0.05</f>
        <v>52.999578585657218</v>
      </c>
      <c r="F211" s="68" t="s">
        <v>150</v>
      </c>
      <c r="G211" s="64" t="s">
        <v>213</v>
      </c>
      <c r="I211" s="4"/>
    </row>
    <row r="212" spans="2:9" ht="13.5">
      <c r="B212" s="13" t="str">
        <f t="shared" si="14"/>
        <v>##SET1 Y_Window_Second[]             35.40167  ! [-]</v>
      </c>
      <c r="D212" s="66" t="s">
        <v>642</v>
      </c>
      <c r="E212" s="67">
        <f>E209-0.05</f>
        <v>35.401667190438147</v>
      </c>
      <c r="F212" s="68" t="s">
        <v>150</v>
      </c>
      <c r="G212" s="64" t="s">
        <v>213</v>
      </c>
      <c r="I212" s="4"/>
    </row>
    <row r="213" spans="2:9" ht="13.5">
      <c r="B213" s="13" t="str">
        <f t="shared" si="14"/>
        <v>##SET1 X_Window_First[]              0.29708   ! [-]</v>
      </c>
      <c r="D213" s="66" t="s">
        <v>643</v>
      </c>
      <c r="E213" s="67">
        <f>E198+0.05</f>
        <v>0.2970778</v>
      </c>
      <c r="F213" s="68" t="s">
        <v>150</v>
      </c>
      <c r="G213" s="64" t="s">
        <v>213</v>
      </c>
      <c r="I213" s="4"/>
    </row>
    <row r="214" spans="2:9" ht="13.5">
      <c r="B214" s="13" t="str">
        <f t="shared" si="14"/>
        <v>##SET1 Y_Window_First[]              0.30000   ! [-]</v>
      </c>
      <c r="D214" s="66" t="s">
        <v>644</v>
      </c>
      <c r="E214" s="67">
        <f>E204+0.05</f>
        <v>0.3</v>
      </c>
      <c r="F214" s="68" t="s">
        <v>150</v>
      </c>
      <c r="G214" s="64" t="s">
        <v>213</v>
      </c>
      <c r="I214" s="4"/>
    </row>
    <row r="215" spans="2:9" ht="13.5">
      <c r="B215" s="13"/>
      <c r="D215" s="66"/>
      <c r="E215" s="67"/>
      <c r="F215" s="68"/>
      <c r="G215" s="64"/>
      <c r="I215" s="4"/>
    </row>
    <row r="216" spans="2:9" ht="13.5">
      <c r="B216" s="13" t="str">
        <f t="shared" ref="B216:B229" si="15">"##SET1 "&amp;D216&amp;REPT(" ",fill_1-LEN(D216))&amp;TEXT(E216,F216)&amp;REPT(" ",fill_2-LEN(TEXT(E216,F216)))&amp;"  ! ["&amp;G216&amp;"]"</f>
        <v>##SET1 Return_System[]               Relief_Fan  ! [-]</v>
      </c>
      <c r="D216" s="66" t="s">
        <v>646</v>
      </c>
      <c r="E216" s="626" t="str">
        <f>J43</f>
        <v>Relief_Fan</v>
      </c>
      <c r="F216" s="68" t="s">
        <v>150</v>
      </c>
      <c r="G216" s="64" t="s">
        <v>213</v>
      </c>
      <c r="I216" s="4"/>
    </row>
    <row r="217" spans="2:9" ht="13.5">
      <c r="B217" s="13" t="str">
        <f t="shared" si="15"/>
        <v>##SET1 Heat_Recovery[]               No          ! [-]</v>
      </c>
      <c r="D217" s="66" t="s">
        <v>647</v>
      </c>
      <c r="E217" s="626" t="str">
        <f>J44</f>
        <v>No</v>
      </c>
      <c r="F217" s="68" t="s">
        <v>150</v>
      </c>
      <c r="G217" s="64" t="s">
        <v>213</v>
      </c>
      <c r="I217" s="4"/>
    </row>
    <row r="218" spans="2:9" ht="13.5">
      <c r="B218" s="13" t="str">
        <f t="shared" si="15"/>
        <v>##SET1 Building_Orientation[]        0.0         ! []</v>
      </c>
      <c r="D218" s="4" t="s">
        <v>661</v>
      </c>
      <c r="E218" s="67">
        <f>J18</f>
        <v>0</v>
      </c>
      <c r="F218" s="68" t="s">
        <v>163</v>
      </c>
      <c r="G218" s="64"/>
      <c r="I218" s="4"/>
    </row>
    <row r="219" spans="2:9" ht="13.5">
      <c r="B219" s="13" t="str">
        <f t="shared" si="15"/>
        <v>##SET1 Cooling_Setback[]             26.6667     ! [C]</v>
      </c>
      <c r="D219" s="581" t="s">
        <v>670</v>
      </c>
      <c r="E219" s="67">
        <f>(J46-32)*5/9</f>
        <v>26.666666666666668</v>
      </c>
      <c r="F219" s="68" t="s">
        <v>153</v>
      </c>
      <c r="G219" s="64" t="s">
        <v>240</v>
      </c>
      <c r="I219" s="4"/>
    </row>
    <row r="220" spans="2:9" ht="13.5">
      <c r="B220" s="13" t="str">
        <f t="shared" si="15"/>
        <v>##SET1 Cooling_Setpoint[]            23.8889     ! [C]</v>
      </c>
      <c r="D220" s="4" t="s">
        <v>671</v>
      </c>
      <c r="E220" s="67">
        <f>(J45-32)*5/9</f>
        <v>23.888888888888889</v>
      </c>
      <c r="F220" s="68" t="s">
        <v>153</v>
      </c>
      <c r="G220" s="64" t="s">
        <v>240</v>
      </c>
      <c r="I220" s="565"/>
    </row>
    <row r="221" spans="2:9" ht="13.5">
      <c r="B221" s="13" t="str">
        <f t="shared" si="15"/>
        <v>##SET1 Heating_Setback[]             18.3333     ! [C]</v>
      </c>
      <c r="D221" s="4" t="s">
        <v>675</v>
      </c>
      <c r="E221" s="67">
        <f>(J48-32)*5/9</f>
        <v>18.333333333333332</v>
      </c>
      <c r="F221" s="68" t="s">
        <v>153</v>
      </c>
      <c r="G221" s="64" t="s">
        <v>240</v>
      </c>
      <c r="I221" s="4"/>
    </row>
    <row r="222" spans="2:9" ht="13.5">
      <c r="B222" s="13" t="str">
        <f t="shared" si="15"/>
        <v>##SET1 Heating_Setpoint[]            21.1111     ! [C]</v>
      </c>
      <c r="D222" s="4" t="s">
        <v>674</v>
      </c>
      <c r="E222" s="67">
        <f>(J47-32)*5/9</f>
        <v>21.111111111111111</v>
      </c>
      <c r="F222" s="68" t="s">
        <v>153</v>
      </c>
      <c r="G222" s="64" t="s">
        <v>240</v>
      </c>
      <c r="I222" s="4"/>
    </row>
    <row r="223" spans="2:9" ht="13.5">
      <c r="B223" s="13" t="str">
        <f t="shared" si="15"/>
        <v>##SET1 SAT_Reset[]                   No          ! [-]</v>
      </c>
      <c r="D223" s="581" t="s">
        <v>679</v>
      </c>
      <c r="E223" s="626" t="str">
        <f>J49</f>
        <v>No</v>
      </c>
      <c r="F223" s="68" t="s">
        <v>153</v>
      </c>
      <c r="G223" s="64" t="s">
        <v>213</v>
      </c>
      <c r="I223" s="4"/>
    </row>
    <row r="224" spans="2:9" ht="13.5">
      <c r="B224" s="13" t="str">
        <f t="shared" si="15"/>
        <v>##SET1 Chiller_Staging[]             Yes         ! [-]</v>
      </c>
      <c r="D224" s="4" t="s">
        <v>704</v>
      </c>
      <c r="E224" s="626" t="str">
        <f>J51</f>
        <v>Yes</v>
      </c>
      <c r="F224" s="68" t="s">
        <v>153</v>
      </c>
      <c r="G224" s="64" t="s">
        <v>213</v>
      </c>
      <c r="I224" s="4"/>
    </row>
    <row r="225" spans="2:12" ht="13.5">
      <c r="B225" s="13" t="str">
        <f t="shared" si="15"/>
        <v>##SET1 Boiler_Staging[]              Yes         ! [-]</v>
      </c>
      <c r="D225" s="4" t="s">
        <v>706</v>
      </c>
      <c r="E225" s="626" t="str">
        <f>J52</f>
        <v>Yes</v>
      </c>
      <c r="F225" s="68" t="s">
        <v>153</v>
      </c>
      <c r="G225" s="64" t="s">
        <v>213</v>
      </c>
      <c r="I225" s="4"/>
    </row>
    <row r="226" spans="2:12" ht="13.5">
      <c r="B226" s="13" t="str">
        <f t="shared" si="15"/>
        <v>##SET1 ChW_Reset[]                   No          ! [-]</v>
      </c>
      <c r="D226" s="4" t="s">
        <v>707</v>
      </c>
      <c r="E226" s="626" t="str">
        <f>J54</f>
        <v>No</v>
      </c>
      <c r="F226" s="68" t="s">
        <v>153</v>
      </c>
      <c r="G226" s="64" t="s">
        <v>213</v>
      </c>
    </row>
    <row r="227" spans="2:12" ht="13.5">
      <c r="B227" s="13" t="str">
        <f t="shared" si="15"/>
        <v>##SET1 AHU_Static_Reset[]            Yes         ! [-]</v>
      </c>
      <c r="D227" s="358" t="s">
        <v>712</v>
      </c>
      <c r="E227" s="626" t="str">
        <f>J41</f>
        <v>Yes</v>
      </c>
      <c r="F227" s="68" t="s">
        <v>153</v>
      </c>
      <c r="G227" s="64" t="s">
        <v>213</v>
      </c>
      <c r="I227" s="358"/>
    </row>
    <row r="228" spans="2:12" ht="13.5">
      <c r="B228" s="13" t="str">
        <f t="shared" si="15"/>
        <v>##SET1 Shutoff_Pressure[]            One_Half    ! [-]</v>
      </c>
      <c r="D228" s="4" t="s">
        <v>713</v>
      </c>
      <c r="E228" s="67" t="str">
        <f>IF(J42=1,"One","One_Half")</f>
        <v>One_Half</v>
      </c>
      <c r="F228" s="68" t="s">
        <v>163</v>
      </c>
      <c r="G228" s="64" t="s">
        <v>213</v>
      </c>
      <c r="I228" s="570"/>
    </row>
    <row r="229" spans="2:12" ht="13.5">
      <c r="B229" s="13" t="str">
        <f t="shared" si="15"/>
        <v>##SET1 Slab_Insulation[]             None        ! [-]</v>
      </c>
      <c r="D229" s="4" t="s">
        <v>752</v>
      </c>
      <c r="E229" s="626" t="str">
        <f>J20</f>
        <v>None</v>
      </c>
      <c r="F229" s="68" t="s">
        <v>163</v>
      </c>
      <c r="G229" s="64" t="s">
        <v>213</v>
      </c>
      <c r="I229" s="358"/>
    </row>
    <row r="230" spans="2:12" ht="13.5">
      <c r="B230" s="13" t="str">
        <f>"##SET1 "&amp;D230&amp;REPT(" ",fill_1-LEN(D230))&amp;TEXT(E230,F230)&amp;REPT(" ",20-LEN(TEXT(E230,F230)))&amp;"  ! ["&amp;G230&amp;"]"</f>
        <v>##SET1 OH_VAV_Heating[]              Fixed_Min             ! [-]</v>
      </c>
      <c r="D230" s="4" t="s">
        <v>757</v>
      </c>
      <c r="E230" s="67" t="str">
        <f>J36</f>
        <v>Fixed_Min</v>
      </c>
      <c r="F230" s="68" t="s">
        <v>163</v>
      </c>
      <c r="G230" s="64" t="s">
        <v>213</v>
      </c>
      <c r="I230" s="358"/>
    </row>
    <row r="231" spans="2:12" ht="13.5">
      <c r="B231" s="13" t="str">
        <f>"##SET1 "&amp;D231&amp;REPT(" ",fill_1-LEN(D231))&amp;TEXT(E231,F231)&amp;REPT(" ",fill_2-LEN(TEXT(E231,F231)))&amp;"  ! ["&amp;G231&amp;"]"</f>
        <v>##SET1 HW_Reset[]                    No          ! [-]</v>
      </c>
      <c r="D231" s="4" t="s">
        <v>758</v>
      </c>
      <c r="E231" s="626" t="str">
        <f>J55</f>
        <v>No</v>
      </c>
      <c r="F231" s="68" t="s">
        <v>163</v>
      </c>
      <c r="G231" s="64" t="s">
        <v>213</v>
      </c>
      <c r="I231" s="358"/>
    </row>
    <row r="232" spans="2:12" ht="13.5">
      <c r="B232" s="13" t="str">
        <f>"##SET1 "&amp;D232&amp;REPT(" ",fill_1-LEN(D232))&amp;TEXT(E232,F232)&amp;REPT(" ",fill_2-LEN(TEXT(E232,F232)))&amp;"  ! ["&amp;G232&amp;"]"</f>
        <v>##SET1 Sizing_Factor[]               1.2         ! [-]</v>
      </c>
      <c r="D232" t="s">
        <v>816</v>
      </c>
      <c r="E232" s="626">
        <f>J56</f>
        <v>1.2</v>
      </c>
      <c r="F232" s="68" t="s">
        <v>163</v>
      </c>
      <c r="G232" s="64" t="s">
        <v>213</v>
      </c>
    </row>
    <row r="233" spans="2:12" ht="13.5">
      <c r="B233" s="13" t="str">
        <f>"##SET1 "&amp;D233&amp;REPT(" ",fill_1-LEN(D233))&amp;TEXT(E233,F233)&amp;REPT(" ",fill_2-LEN(TEXT(E233,F233)))&amp;"  ! ["&amp;G233&amp;"]"</f>
        <v>##SET1 DesignDay_Sim[]               Yes         ! [-]</v>
      </c>
      <c r="D233" t="s">
        <v>844</v>
      </c>
      <c r="E233" s="67" t="str">
        <f>IF(J10="No", "No", "Yes")</f>
        <v>Yes</v>
      </c>
      <c r="F233" s="68" t="s">
        <v>163</v>
      </c>
      <c r="G233" s="64" t="s">
        <v>213</v>
      </c>
    </row>
    <row r="234" spans="2:12" ht="13.5">
      <c r="B234" s="13" t="str">
        <f>"##SET1 "&amp;D234&amp;REPT(" ",fill_1-LEN(D234))&amp;TEXT(E234,F234)&amp;REPT(" ",fill_2-LEN(TEXT(E234,F234)))&amp;"  ! ["&amp;G234&amp;"]"</f>
        <v>##SET1 WeatherFile_Sim[]             No          ! [-]</v>
      </c>
      <c r="D234" t="s">
        <v>845</v>
      </c>
      <c r="E234" s="67" t="str">
        <f>IF(J10="No", "Yes", "No")</f>
        <v>No</v>
      </c>
      <c r="F234" s="68" t="s">
        <v>163</v>
      </c>
      <c r="G234" s="64" t="s">
        <v>213</v>
      </c>
    </row>
    <row r="235" spans="2:12" ht="13.5">
      <c r="B235" s="13" t="str">
        <f>"##SET1 "&amp;D235&amp;REPT(" ",fill_1-LEN(D235))&amp;TEXT(E235,F235)&amp;REPT(" ",fill_2-LEN(TEXT(E235,F235)))&amp;"  ! ["&amp;G235&amp;"]"</f>
        <v>##SET1 UFAD_SysType[]                FCU         ! [-]</v>
      </c>
      <c r="D235" t="s">
        <v>908</v>
      </c>
      <c r="E235" s="626" t="str">
        <f>IF(RunType="OH", "FCU", J57)</f>
        <v>FCU</v>
      </c>
      <c r="F235" s="68" t="s">
        <v>163</v>
      </c>
      <c r="G235" s="64" t="s">
        <v>213</v>
      </c>
    </row>
    <row r="236" spans="2:12" ht="13.5">
      <c r="B236" s="13" t="str">
        <f>"##SET1 "&amp;D236&amp;REPT(" ",fill_1-LEN(D236))&amp;TEXT(E236,F236)&amp;REPT(" ",20-LEN(TEXT(E236,F236)))&amp;"  ! ["&amp;G236&amp;"]"</f>
        <v>##SET1 TowerType[]                   TwoSpeed              ! [-]</v>
      </c>
      <c r="D236" t="s">
        <v>909</v>
      </c>
      <c r="E236" s="626" t="str">
        <f>J58</f>
        <v>TwoSpeed</v>
      </c>
      <c r="F236" s="68" t="s">
        <v>163</v>
      </c>
      <c r="G236" s="64" t="s">
        <v>213</v>
      </c>
    </row>
    <row r="237" spans="2:12" ht="13.5">
      <c r="B237" s="13" t="str">
        <f>"##SET1 "&amp;D237&amp;REPT(" ",fill_1-LEN(D237))&amp;TEXT(E237,F237)&amp;REPT(" ",20-LEN(TEXT(E237,F237)))&amp;"  ! ["&amp;G237&amp;"]"</f>
        <v>##SET1 RadiantTowerCtrlType[]        CoolingLoad           ! [-]</v>
      </c>
      <c r="D237" t="s">
        <v>910</v>
      </c>
      <c r="E237" s="627" t="str">
        <f>J59</f>
        <v>CoolingLoad</v>
      </c>
      <c r="F237" s="68" t="s">
        <v>163</v>
      </c>
      <c r="G237" s="64" t="s">
        <v>213</v>
      </c>
    </row>
    <row r="238" spans="2:12" ht="13.5">
      <c r="B238" s="13" t="str">
        <f>"##SET1 "&amp;D238&amp;REPT(" ",fill_1-LEN(D238))&amp;E238&amp;REPT(" ",20-LEN(TEXT(E238,F238)))&amp;"  ! ["&amp;G238&amp;"]"</f>
        <v>##SET1 WinterHeatingSeasonEndDate[]  3/31               ! [-]</v>
      </c>
      <c r="D238" s="579" t="s">
        <v>1022</v>
      </c>
      <c r="E238" s="627" t="str">
        <f t="shared" ref="E238:E246" si="16">J110</f>
        <v>3/31</v>
      </c>
      <c r="F238" s="568" t="s">
        <v>163</v>
      </c>
      <c r="G238" s="64" t="s">
        <v>213</v>
      </c>
    </row>
    <row r="239" spans="2:12" s="580" customFormat="1" ht="13.5">
      <c r="B239" s="13" t="str">
        <f>"##SET1 "&amp;D239&amp;REPT(" ",fill_1-LEN(D239))&amp;E239&amp;REPT(" ",20-LEN(TEXT(E239,F239)))&amp;"  ! ["&amp;G239&amp;"]"</f>
        <v>##SET1 SpringSwingSeasonEndDate[]    5/31               ! [-]</v>
      </c>
      <c r="C239"/>
      <c r="D239" s="579" t="s">
        <v>1023</v>
      </c>
      <c r="E239" s="627" t="str">
        <f t="shared" si="16"/>
        <v>5/31</v>
      </c>
      <c r="F239" s="568" t="s">
        <v>163</v>
      </c>
      <c r="G239" s="64" t="s">
        <v>213</v>
      </c>
      <c r="I239"/>
      <c r="J239"/>
      <c r="K239"/>
      <c r="L239"/>
    </row>
    <row r="240" spans="2:12" s="580" customFormat="1" ht="13.5">
      <c r="B240" s="13" t="str">
        <f>"##SET1 "&amp;D240&amp;REPT(" ",fill_1-LEN(D240))&amp;E240&amp;REPT(" ",20-LEN(TEXT(E240,F240)))&amp;"  ! ["&amp;G240&amp;"]"</f>
        <v>##SET1 SummerCoolingSeasonEndDate[]  9/30               ! [-]</v>
      </c>
      <c r="C240"/>
      <c r="D240" s="579" t="s">
        <v>1024</v>
      </c>
      <c r="E240" s="627" t="str">
        <f t="shared" si="16"/>
        <v>9/30</v>
      </c>
      <c r="F240" s="568" t="s">
        <v>163</v>
      </c>
      <c r="G240" s="64" t="s">
        <v>213</v>
      </c>
    </row>
    <row r="241" spans="2:12" ht="13.5">
      <c r="B241" s="13" t="str">
        <f>"##SET1 "&amp;D241&amp;REPT(" ",fill_1-LEN(D241))&amp;E241&amp;REPT(" ",20-LEN(TEXT(E241,F241)))&amp;"  ! ["&amp;G241&amp;"]"</f>
        <v>##SET1 FallSwingSeasonEndDate[]      10/31               ! [-]</v>
      </c>
      <c r="D241" s="579" t="s">
        <v>1025</v>
      </c>
      <c r="E241" s="627" t="str">
        <f t="shared" si="16"/>
        <v>10/31</v>
      </c>
      <c r="F241" s="568" t="s">
        <v>163</v>
      </c>
      <c r="G241" s="64" t="s">
        <v>213</v>
      </c>
      <c r="I241" s="580"/>
      <c r="J241" s="580"/>
      <c r="K241" s="580"/>
      <c r="L241" s="580"/>
    </row>
    <row r="242" spans="2:12" ht="13.5">
      <c r="B242" s="13" t="str">
        <f t="shared" ref="B242:B255" si="17">"##SET1 "&amp;D242&amp;REPT(" ",fill_1-LEN(D242))&amp;TEXT(E242,F242)&amp;REPT(" ",20-LEN(TEXT(E242,F242)))&amp;"  ! ["&amp;G242&amp;"]"</f>
        <v>##SET1 TowerSizingFactor[]           1.0                   ! [C]</v>
      </c>
      <c r="D242" s="579" t="s">
        <v>615</v>
      </c>
      <c r="E242" s="628">
        <f t="shared" si="16"/>
        <v>1</v>
      </c>
      <c r="F242" s="68" t="s">
        <v>163</v>
      </c>
      <c r="G242" s="566" t="s">
        <v>240</v>
      </c>
    </row>
    <row r="243" spans="2:12" ht="13.5">
      <c r="B243" s="13" t="str">
        <f t="shared" si="17"/>
        <v>##SET1 CndW_Radiant_Pump_MaxFlow[]   0.01100               ! [C]</v>
      </c>
      <c r="D243" s="579" t="s">
        <v>1002</v>
      </c>
      <c r="E243" s="626">
        <f t="shared" si="16"/>
        <v>1.0999999999999999E-2</v>
      </c>
      <c r="F243" s="568" t="s">
        <v>150</v>
      </c>
      <c r="G243" s="566" t="s">
        <v>240</v>
      </c>
    </row>
    <row r="244" spans="2:12" ht="13.5">
      <c r="B244" s="13" t="str">
        <f t="shared" si="17"/>
        <v>##SET1 CndW_Radiant_Setpoint_Cntrl[] Fixed Temp            ! [C]</v>
      </c>
      <c r="D244" s="579" t="s">
        <v>1027</v>
      </c>
      <c r="E244" s="627" t="str">
        <f t="shared" si="16"/>
        <v>Fixed Temp</v>
      </c>
      <c r="F244" s="68" t="s">
        <v>163</v>
      </c>
      <c r="G244" s="566" t="s">
        <v>240</v>
      </c>
    </row>
    <row r="245" spans="2:12" ht="13.5">
      <c r="B245" s="13" t="str">
        <f t="shared" si="17"/>
        <v>##SET1 CndW_Radiant_ControlVar[]     15.0                  ! [-]</v>
      </c>
      <c r="D245" s="579" t="s">
        <v>1026</v>
      </c>
      <c r="E245" s="628">
        <f t="shared" si="16"/>
        <v>15</v>
      </c>
      <c r="F245" s="68" t="s">
        <v>163</v>
      </c>
      <c r="G245" s="64" t="s">
        <v>213</v>
      </c>
    </row>
    <row r="246" spans="2:12" ht="13.5">
      <c r="B246" s="13" t="str">
        <f t="shared" si="17"/>
        <v>##SET1 RadiantPerim_CoolingSP[]      21.5                  ! [-]</v>
      </c>
      <c r="D246" s="579" t="s">
        <v>1008</v>
      </c>
      <c r="E246" s="625">
        <f t="shared" si="16"/>
        <v>21.5</v>
      </c>
      <c r="F246" s="68" t="s">
        <v>163</v>
      </c>
      <c r="G246" s="64" t="s">
        <v>213</v>
      </c>
    </row>
    <row r="247" spans="2:12" ht="13.5">
      <c r="B247" s="13" t="str">
        <f t="shared" si="17"/>
        <v>##SET1 RadiantPerim_NightCoolingSP[] -50.0                 ! [-]</v>
      </c>
      <c r="D247" s="579" t="s">
        <v>1029</v>
      </c>
      <c r="E247" s="625">
        <f>IF(J119="Off",-50,J119)</f>
        <v>-50</v>
      </c>
      <c r="F247" s="68" t="s">
        <v>163</v>
      </c>
      <c r="G247" s="64" t="s">
        <v>213</v>
      </c>
    </row>
    <row r="248" spans="2:12" ht="13.5">
      <c r="B248" s="13" t="str">
        <f t="shared" si="17"/>
        <v>##SET1 RadiantCore_CoolingSP[]       19.50000              ! [C]</v>
      </c>
      <c r="D248" s="579" t="s">
        <v>1009</v>
      </c>
      <c r="E248" s="625">
        <f>J120</f>
        <v>19.5</v>
      </c>
      <c r="F248" s="568" t="s">
        <v>150</v>
      </c>
      <c r="G248" s="566" t="s">
        <v>240</v>
      </c>
    </row>
    <row r="249" spans="2:12" ht="13.5">
      <c r="B249" s="13" t="str">
        <f t="shared" si="17"/>
        <v>##SET1 RadiantCore_NightCoolingSP[]  -50.00000             ! [C]</v>
      </c>
      <c r="D249" s="579" t="s">
        <v>1010</v>
      </c>
      <c r="E249" s="625">
        <f>IF(J121="Off",-50,J121)</f>
        <v>-50</v>
      </c>
      <c r="F249" s="568" t="s">
        <v>150</v>
      </c>
      <c r="G249" s="566" t="s">
        <v>240</v>
      </c>
    </row>
    <row r="250" spans="2:12" ht="13.5">
      <c r="B250" s="582" t="str">
        <f t="shared" si="17"/>
        <v>##SET1 Swing_Season_Operation[]      Yes                   ! [C]</v>
      </c>
      <c r="C250" s="580"/>
      <c r="D250" s="588" t="s">
        <v>1032</v>
      </c>
      <c r="E250" s="625" t="str">
        <f>J122</f>
        <v>Yes</v>
      </c>
      <c r="F250" s="585" t="s">
        <v>150</v>
      </c>
      <c r="G250" s="584" t="s">
        <v>240</v>
      </c>
    </row>
    <row r="251" spans="2:12" s="580" customFormat="1" ht="13.5">
      <c r="B251" s="582" t="str">
        <f>"##SET1 "&amp;D251&amp;REPT(" ",fill_1-LEN(D251))&amp;TEXT(E251,F251)&amp;REPT(" ",20-LEN(TEXT(E251,F251)))&amp;"  ! ["&amp;G251&amp;"]"</f>
        <v>##SET1 TDV_Evaluation[]              No                    ! [C]</v>
      </c>
      <c r="D251" s="588" t="s">
        <v>1036</v>
      </c>
      <c r="E251" s="625" t="str">
        <f>J124</f>
        <v>No</v>
      </c>
      <c r="F251" s="585" t="s">
        <v>150</v>
      </c>
      <c r="G251" s="584" t="s">
        <v>240</v>
      </c>
      <c r="I251"/>
      <c r="J251"/>
      <c r="K251"/>
      <c r="L251"/>
    </row>
    <row r="252" spans="2:12" s="580" customFormat="1" ht="13.5">
      <c r="B252" s="582" t="str">
        <f t="shared" si="17"/>
        <v>##SET1 SPFloor_Coeff[]               5.00000               ! [C]</v>
      </c>
      <c r="D252" s="588" t="s">
        <v>1066</v>
      </c>
      <c r="E252" s="625">
        <v>5</v>
      </c>
      <c r="F252" s="585" t="s">
        <v>150</v>
      </c>
      <c r="G252" s="584" t="s">
        <v>240</v>
      </c>
    </row>
    <row r="253" spans="2:12" s="580" customFormat="1" ht="13.5">
      <c r="B253" s="582" t="str">
        <f t="shared" si="17"/>
        <v>##SET1 SPWall_Coeff[]                5.00000               ! [C]</v>
      </c>
      <c r="D253" s="588" t="s">
        <v>1067</v>
      </c>
      <c r="E253" s="625">
        <v>5</v>
      </c>
      <c r="F253" s="585" t="s">
        <v>150</v>
      </c>
      <c r="G253" s="584" t="s">
        <v>240</v>
      </c>
    </row>
    <row r="254" spans="2:12" ht="13.5">
      <c r="B254" s="582" t="str">
        <f t="shared" si="17"/>
        <v>##SET1 SPCeiling_Coeff[]             5.00000               ! [C]</v>
      </c>
      <c r="C254" s="580"/>
      <c r="D254" s="588" t="s">
        <v>1068</v>
      </c>
      <c r="E254" s="625">
        <v>5</v>
      </c>
      <c r="F254" s="585" t="s">
        <v>150</v>
      </c>
      <c r="G254" s="584" t="s">
        <v>240</v>
      </c>
      <c r="I254" s="580"/>
      <c r="J254" s="580"/>
      <c r="K254" s="580"/>
      <c r="L254" s="580"/>
    </row>
    <row r="255" spans="2:12" ht="13.5">
      <c r="B255" s="582" t="str">
        <f t="shared" si="17"/>
        <v>##SET1 Damper_action[]               Reverse               ! []</v>
      </c>
      <c r="C255" s="580"/>
      <c r="D255" s="588" t="s">
        <v>1126</v>
      </c>
      <c r="E255" s="625" t="str">
        <f>J60</f>
        <v>Reverse</v>
      </c>
      <c r="F255" s="585" t="s">
        <v>212</v>
      </c>
      <c r="G255" s="584"/>
      <c r="I255" s="580"/>
      <c r="J255" s="580"/>
    </row>
    <row r="256" spans="2:12" ht="13.5">
      <c r="B256" s="582" t="str">
        <f t="shared" ref="B256:B263" si="18">"##SET1 "&amp;D256&amp;REPT(" ",fill_1-LEN(D256))&amp;TEXT(E256,F256)&amp;REPT(" ",20-LEN(TEXT(E256,F256)))&amp;"  ! ["&amp;G256&amp;"]"</f>
        <v>##SET1 Return_Bypass[]               No                    ! []</v>
      </c>
      <c r="D256" t="s">
        <v>1069</v>
      </c>
      <c r="E256" s="617" t="s">
        <v>492</v>
      </c>
      <c r="F256" s="585" t="s">
        <v>150</v>
      </c>
      <c r="I256" s="580"/>
      <c r="J256" s="580"/>
    </row>
    <row r="257" spans="2:12" s="580" customFormat="1" ht="13.5">
      <c r="B257" s="582" t="str">
        <f t="shared" si="18"/>
        <v>##SET1 Fake_UFAD[]                   No                    ! []</v>
      </c>
      <c r="D257" s="581" t="s">
        <v>1151</v>
      </c>
      <c r="E257" s="617" t="str">
        <f>IF(RunType_Two="OH", J7,"No")</f>
        <v>No</v>
      </c>
      <c r="F257" s="585" t="s">
        <v>150</v>
      </c>
      <c r="G257" s="5"/>
      <c r="K257"/>
      <c r="L257"/>
    </row>
    <row r="258" spans="2:12" s="580" customFormat="1" ht="13.5">
      <c r="B258" s="582" t="str">
        <f t="shared" si="18"/>
        <v>##SET1 People_RoomRatio[]            0.99000               ! []</v>
      </c>
      <c r="D258" s="611" t="s">
        <v>1131</v>
      </c>
      <c r="E258" s="617">
        <v>0.99</v>
      </c>
      <c r="F258" s="585" t="s">
        <v>150</v>
      </c>
      <c r="G258" s="5"/>
    </row>
    <row r="259" spans="2:12" s="580" customFormat="1" ht="13.5">
      <c r="B259" s="582" t="str">
        <f t="shared" si="18"/>
        <v>##SET1 Equipment_RoomRatio[]         0.99000               ! []</v>
      </c>
      <c r="D259" s="611" t="s">
        <v>1132</v>
      </c>
      <c r="E259" s="617">
        <v>0.99</v>
      </c>
      <c r="F259" s="585" t="s">
        <v>150</v>
      </c>
      <c r="G259" s="5"/>
    </row>
    <row r="260" spans="2:12" s="580" customFormat="1" ht="13.5">
      <c r="B260" s="582" t="str">
        <f t="shared" si="18"/>
        <v>##SET1 Lighting_RoomRatio[]          0.99000               ! []</v>
      </c>
      <c r="D260" s="611" t="s">
        <v>1133</v>
      </c>
      <c r="E260" s="617">
        <v>0.99</v>
      </c>
      <c r="F260" s="585" t="s">
        <v>150</v>
      </c>
      <c r="G260" s="5"/>
    </row>
    <row r="261" spans="2:12" s="580" customFormat="1" ht="13.5">
      <c r="B261" s="582" t="str">
        <f t="shared" si="18"/>
        <v>##SET1 Remainder_PeopleRoom[]        0.01000               ! []</v>
      </c>
      <c r="D261" s="611" t="s">
        <v>1134</v>
      </c>
      <c r="E261" s="617">
        <f>1-E258</f>
        <v>1.0000000000000009E-2</v>
      </c>
      <c r="F261" s="585" t="s">
        <v>150</v>
      </c>
      <c r="G261" s="5"/>
    </row>
    <row r="262" spans="2:12" s="580" customFormat="1" ht="13.5">
      <c r="B262" s="582" t="str">
        <f t="shared" si="18"/>
        <v>##SET1 Remainder_EquipmentRoom[]     0.01000               ! []</v>
      </c>
      <c r="D262" s="611" t="s">
        <v>1135</v>
      </c>
      <c r="E262" s="617">
        <f>1-E259</f>
        <v>1.0000000000000009E-2</v>
      </c>
      <c r="F262" s="585" t="s">
        <v>150</v>
      </c>
      <c r="G262" s="5"/>
    </row>
    <row r="263" spans="2:12" s="580" customFormat="1" ht="13.5">
      <c r="B263" s="582" t="str">
        <f t="shared" si="18"/>
        <v>##SET1 Remainder_LightingRoom[]      0.01000               ! []</v>
      </c>
      <c r="D263" s="611" t="s">
        <v>1136</v>
      </c>
      <c r="E263" s="617">
        <f>1-E260</f>
        <v>1.0000000000000009E-2</v>
      </c>
      <c r="F263" s="585" t="s">
        <v>150</v>
      </c>
      <c r="G263" s="5"/>
    </row>
    <row r="264" spans="2:12" s="580" customFormat="1" ht="13.5">
      <c r="B264" s="582" t="str">
        <f t="shared" ref="B264:B273" si="19">"##SET1 "&amp;D264&amp;REPT(" ",fill_1-LEN(D264))&amp;TEXT(E264,F264)&amp;REPT(" ",20-LEN(TEXT(E264,F264)))&amp;"  ! ["&amp;G264&amp;"]"</f>
        <v>##SET1 Window_RoomRatio[]            0.99000               ! []</v>
      </c>
      <c r="D264" s="611" t="s">
        <v>1137</v>
      </c>
      <c r="E264" s="617">
        <v>0.99</v>
      </c>
      <c r="F264" s="585" t="s">
        <v>150</v>
      </c>
      <c r="G264" s="5"/>
    </row>
    <row r="265" spans="2:12" s="580" customFormat="1" ht="13.5">
      <c r="B265" s="582" t="str">
        <f t="shared" si="19"/>
        <v>##SET1 Window_SecondHeight_GF[]      2.90000               ! []</v>
      </c>
      <c r="D265" s="611" t="s">
        <v>1138</v>
      </c>
      <c r="E265" s="15">
        <f>2.9+((3.9624-0)*J19*(1-IF(J7="No",1,E264)))</f>
        <v>2.9</v>
      </c>
      <c r="F265" s="585" t="s">
        <v>150</v>
      </c>
      <c r="G265" s="5"/>
    </row>
    <row r="266" spans="2:12" s="580" customFormat="1" ht="13.5">
      <c r="B266" s="582" t="str">
        <f t="shared" si="19"/>
        <v>##SET1 Window_SecondHeight_MF[]      6.90000               ! []</v>
      </c>
      <c r="D266" s="611" t="s">
        <v>1139</v>
      </c>
      <c r="E266" s="15">
        <f>6.9+((7.9248-3.9624)*J19*(1-IF(J7="No",1,E264)))</f>
        <v>6.9</v>
      </c>
      <c r="F266" s="585" t="s">
        <v>150</v>
      </c>
      <c r="G266" s="5"/>
    </row>
    <row r="267" spans="2:12" s="580" customFormat="1" ht="13.5">
      <c r="B267" s="582" t="str">
        <f t="shared" si="19"/>
        <v>##SET1 Window_SecondHeight_TF[]      10.80000              ! []</v>
      </c>
      <c r="D267" s="611" t="s">
        <v>1140</v>
      </c>
      <c r="E267" s="15">
        <f>10.8+((11.8872-7.9248)*$J$19*(1-IF($J$7="No",1,$E$264)))</f>
        <v>10.8</v>
      </c>
      <c r="F267" s="585" t="s">
        <v>150</v>
      </c>
      <c r="G267" s="5"/>
    </row>
    <row r="268" spans="2:12" s="580" customFormat="1" ht="13.5">
      <c r="B268" s="582" t="str">
        <f t="shared" si="19"/>
        <v>##SET1 WWR_Text[]                    Thirty                ! []</v>
      </c>
      <c r="D268" s="611" t="s">
        <v>1143</v>
      </c>
      <c r="E268" s="15" t="str">
        <f>IF(AND(0.41&gt;WWR_value, WWR_value&gt;0.31), "Forty", IF(AND(0.31&gt;WWR_value, WWR_value&gt;0.21), "Thirty", IF(AND(0.21&gt;WWR_value, WWR_value&gt;0), "Twenty")))</f>
        <v>Thirty</v>
      </c>
      <c r="F268" s="585" t="s">
        <v>150</v>
      </c>
      <c r="G268" s="5"/>
    </row>
    <row r="269" spans="2:12" s="580" customFormat="1" ht="13.5">
      <c r="B269" s="582" t="str">
        <f t="shared" si="19"/>
        <v>##SET1 EWPerimeter_Area[]            140.06934             ! []</v>
      </c>
      <c r="D269" s="611" t="s">
        <v>1144</v>
      </c>
      <c r="E269" s="15">
        <f>EW_Area</f>
        <v>140.06934356126902</v>
      </c>
      <c r="F269" s="585" t="s">
        <v>150</v>
      </c>
      <c r="G269" s="5"/>
    </row>
    <row r="270" spans="2:12" s="580" customFormat="1" ht="13.5">
      <c r="B270" s="582" t="str">
        <f t="shared" si="19"/>
        <v>##SET1 SNPerimeter_Area[]            220.56096             ! []</v>
      </c>
      <c r="D270" s="611" t="s">
        <v>1145</v>
      </c>
      <c r="E270" s="15">
        <f>SN_Area</f>
        <v>220.56096061257577</v>
      </c>
      <c r="F270" s="585" t="s">
        <v>150</v>
      </c>
      <c r="G270" s="5"/>
    </row>
    <row r="271" spans="2:12" s="580" customFormat="1" ht="13.5">
      <c r="B271" s="582" t="str">
        <f t="shared" si="19"/>
        <v>##SET1 Core_Area[]                   1137.47545            ! []</v>
      </c>
      <c r="D271" s="611" t="s">
        <v>1146</v>
      </c>
      <c r="E271" s="15">
        <f>Core_Area</f>
        <v>1137.4754511318642</v>
      </c>
      <c r="F271" s="585" t="s">
        <v>150</v>
      </c>
      <c r="G271" s="5"/>
    </row>
    <row r="272" spans="2:12" s="580" customFormat="1" ht="13.5">
      <c r="B272" s="582" t="str">
        <f t="shared" si="19"/>
        <v>##SET1 DetailedReport[]              Yes                   ! []</v>
      </c>
      <c r="D272" s="611" t="s">
        <v>1148</v>
      </c>
      <c r="E272" s="617" t="str">
        <f>Detailed_Report</f>
        <v>Yes</v>
      </c>
      <c r="F272" s="585" t="s">
        <v>212</v>
      </c>
      <c r="G272" s="5"/>
      <c r="I272"/>
      <c r="J272"/>
    </row>
    <row r="273" spans="2:10" s="580" customFormat="1" ht="13.5">
      <c r="B273" s="582" t="str">
        <f t="shared" si="19"/>
        <v>##SET1 DetailedReportTwo[]           Yes                   ! []</v>
      </c>
      <c r="D273" s="611" t="s">
        <v>1150</v>
      </c>
      <c r="E273" s="617" t="str">
        <f>Detailed_Report</f>
        <v>Yes</v>
      </c>
      <c r="F273" s="585" t="s">
        <v>212</v>
      </c>
      <c r="G273" s="5"/>
      <c r="I273"/>
      <c r="J273"/>
    </row>
    <row r="274" spans="2:10" ht="13.5">
      <c r="B274" s="582"/>
      <c r="C274" s="580"/>
      <c r="D274" s="580"/>
      <c r="F274" s="585"/>
    </row>
    <row r="275" spans="2:10" ht="13.5">
      <c r="B275" s="582" t="s">
        <v>1070</v>
      </c>
    </row>
    <row r="276" spans="2:10" ht="13.5">
      <c r="B276" s="582" t="str">
        <f>"##include Location\"&amp;D276&amp;REPT(" ",LEN(D276))&amp;TEXT(E276,F276)&amp;REPT(" ",20-LEN(TEXT(E276,F276)))</f>
        <v xml:space="preserve">##include Location\CA_sanfrancisco.imf </v>
      </c>
      <c r="D276" s="581"/>
      <c r="E276" s="15" t="str">
        <f>Weather_location&amp;".imf"</f>
        <v>CA_sanfrancisco.imf</v>
      </c>
    </row>
    <row r="277" spans="2:10">
      <c r="B277" s="9" t="s">
        <v>196</v>
      </c>
    </row>
  </sheetData>
  <phoneticPr fontId="11" type="noConversion"/>
  <dataValidations count="36">
    <dataValidation type="list" allowBlank="1" showInputMessage="1" showErrorMessage="1" sqref="J120">
      <formula1>"19,19.5,20,20.5,21"</formula1>
    </dataValidation>
    <dataValidation type="list" allowBlank="1" showInputMessage="1" showErrorMessage="1" sqref="J121">
      <formula1>"Off,22,22.5,23,23.5,24,24.5,25"</formula1>
    </dataValidation>
    <dataValidation type="list" allowBlank="1" showInputMessage="1" showErrorMessage="1" sqref="J117">
      <formula1>"2,2.5,3,3.5,4,15,16,17,18"</formula1>
    </dataValidation>
    <dataValidation type="list" allowBlank="1" showInputMessage="1" showErrorMessage="1" sqref="J116">
      <formula1>"FixedTemp, AverageWetbulbOffset"</formula1>
    </dataValidation>
    <dataValidation type="list" allowBlank="1" showInputMessage="1" showErrorMessage="1" sqref="J118">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4:J99 J45:J48 J15:J19 J88:J90 J50 J85 J67:J69"/>
    <dataValidation type="list" showInputMessage="1" showErrorMessage="1" sqref="J57">
      <formula1>"YORK, FCU"</formula1>
    </dataValidation>
    <dataValidation type="list" allowBlank="1" showInputMessage="1" showErrorMessage="1" sqref="J114">
      <formula1>".75,1,1.25"</formula1>
    </dataValidation>
    <dataValidation type="list" allowBlank="1" showInputMessage="1" showErrorMessage="1" sqref="J102">
      <formula1>"High, Low"</formula1>
    </dataValidation>
    <dataValidation type="list" allowBlank="1" showInputMessage="1" showErrorMessage="1" sqref="J101">
      <formula1>"Series, Paralell, No_Decay, Single_Plenum, DuctedPerimeterSingle, DuctedPerimeterParallel"</formula1>
    </dataValidation>
    <dataValidation type="list" allowBlank="1" showInputMessage="1" showErrorMessage="1" sqref="J107">
      <formula1>"ON, OFF"</formula1>
    </dataValidation>
    <dataValidation type="list" allowBlank="1" showInputMessage="1" showErrorMessage="1" sqref="J105">
      <formula1>AHU_SAT_SPT</formula1>
    </dataValidation>
    <dataValidation type="list" allowBlank="1" showInputMessage="1" showErrorMessage="1" sqref="J124 J122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5">
      <formula1>".006,.009,.011"</formula1>
    </dataValidation>
    <dataValidation type="list" allowBlank="1" showInputMessage="1" showErrorMessage="1" sqref="J119">
      <formula1>"Off,24,25,26,27,28"</formula1>
    </dataValidation>
    <dataValidation type="list" allowBlank="1" showInputMessage="1" showErrorMessage="1" sqref="J123">
      <formula1>"SourceTemperature, InsideSurfaceTemperature"</formula1>
    </dataValidation>
    <dataValidation type="list" allowBlank="1" showInputMessage="1" showErrorMessage="1" sqref="J86">
      <formula1>"0.7, 0.8, 0.9"</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0:J114"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J87</xm:sqref>
        </x14:dataValidation>
        <x14:dataValidation type="list" allowBlank="1" showInputMessage="1" showErrorMessage="1">
          <x14:formula1>
            <xm:f>lists!Q12:Q17</xm:f>
          </x14:formula1>
          <xm:sqref>J110</xm:sqref>
        </x14:dataValidation>
        <x14:dataValidation type="list" allowBlank="1" showInputMessage="1" showErrorMessage="1">
          <x14:formula1>
            <xm:f>lists!R12:R17</xm:f>
          </x14:formula1>
          <xm:sqref>J111</xm:sqref>
        </x14:dataValidation>
        <x14:dataValidation type="list" allowBlank="1" showInputMessage="1" showErrorMessage="1">
          <x14:formula1>
            <xm:f>lists!S12:S17</xm:f>
          </x14:formula1>
          <xm:sqref>J112</xm:sqref>
        </x14:dataValidation>
        <x14:dataValidation type="list" allowBlank="1" showInputMessage="1" showErrorMessage="1">
          <x14:formula1>
            <xm:f>lists!T12:T17</xm:f>
          </x14:formula1>
          <xm:sqref>J113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1095</v>
      </c>
      <c r="AC1" s="581" t="s">
        <v>1094</v>
      </c>
      <c r="AD1" s="581" t="s">
        <v>1097</v>
      </c>
      <c r="AE1" s="581" t="s">
        <v>1096</v>
      </c>
      <c r="AF1" s="581" t="s">
        <v>1098</v>
      </c>
      <c r="AG1" s="581" t="s">
        <v>1099</v>
      </c>
      <c r="AH1" s="581" t="s">
        <v>1100</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-2.1188570923938399</v>
      </c>
      <c r="AD2">
        <f>100-95*EXP(-0.03353*AC2^4-0.2179*AC2^2)</f>
        <v>81.830061630326369</v>
      </c>
      <c r="AE2" s="580">
        <f>AD2*(1/(1+EXP(-6.3*$AC2)))</f>
        <v>1.3049748555950402E-4</v>
      </c>
      <c r="AF2" s="580">
        <f>(AD2-AE2)</f>
        <v>81.829931132840812</v>
      </c>
      <c r="AG2">
        <f>AE2*AB2</f>
        <v>0</v>
      </c>
      <c r="AH2">
        <f>AF2*AB2</f>
        <v>0</v>
      </c>
    </row>
    <row r="3" spans="1:34">
      <c r="B3" t="s">
        <v>89</v>
      </c>
      <c r="C3">
        <f>'graph data'!D4</f>
        <v>40</v>
      </c>
      <c r="D3" s="149">
        <f>(HLOOKUP("Day",Julian_day,'Output hourly'!D6+1,FALSE)+'Output hourly'!D7-1)*24+1</f>
        <v>25</v>
      </c>
      <c r="L3" s="581" t="s">
        <v>1105</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-2.1341294465487799</v>
      </c>
      <c r="AD3" s="580">
        <f t="shared" ref="AD3:AD66" si="0">100-95*EXP(-0.03353*AC3^4-0.2179*AC3^2)</f>
        <v>82.434823419057636</v>
      </c>
      <c r="AE3" s="580">
        <f t="shared" ref="AE3:AE66" si="1">AD3*(1/(1+EXP(-6.3*$AC3)))</f>
        <v>1.194026694850284E-4</v>
      </c>
      <c r="AF3" s="580">
        <f t="shared" ref="AF3:AF66" si="2">(AD3-AE3)</f>
        <v>82.434704016388153</v>
      </c>
      <c r="AG3" s="580">
        <f t="shared" ref="AG3:AG66" si="3">AE3*AB3</f>
        <v>0</v>
      </c>
      <c r="AH3" s="580">
        <f t="shared" ref="AH3:AH66" si="4">AF3*AB3</f>
        <v>0</v>
      </c>
    </row>
    <row r="4" spans="1:34">
      <c r="B4" s="358" t="s">
        <v>887</v>
      </c>
      <c r="D4" s="149">
        <f>D3+'Output hourly'!D8</f>
        <v>40</v>
      </c>
      <c r="L4" s="581" t="s">
        <v>1101</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-2.1455478837221298</v>
      </c>
      <c r="AD4" s="580">
        <f t="shared" si="0"/>
        <v>82.879701422925947</v>
      </c>
      <c r="AE4" s="580">
        <f t="shared" si="1"/>
        <v>1.1171463505578446E-4</v>
      </c>
      <c r="AF4" s="580">
        <f t="shared" si="2"/>
        <v>82.879589708290894</v>
      </c>
      <c r="AG4" s="580">
        <f t="shared" si="3"/>
        <v>0</v>
      </c>
      <c r="AH4" s="580">
        <f t="shared" si="4"/>
        <v>0</v>
      </c>
    </row>
    <row r="5" spans="1:34">
      <c r="B5" t="s">
        <v>25</v>
      </c>
      <c r="C5" s="30" t="str">
        <f>HLOOKUP(B5,'Eplus results'!$1:$1048576,$C$3,FALSE)</f>
        <v xml:space="preserve"> 08/21  15:00:00</v>
      </c>
      <c r="E5" s="30" t="s">
        <v>25</v>
      </c>
      <c r="F5" s="30" t="str">
        <f>C5</f>
        <v xml:space="preserve"> 08/21  15:00:00</v>
      </c>
      <c r="L5" s="581" t="s">
        <v>1102</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-2.1554686679527402</v>
      </c>
      <c r="AD5" s="580">
        <f t="shared" si="0"/>
        <v>83.261123873583003</v>
      </c>
      <c r="AE5" s="580">
        <f t="shared" si="1"/>
        <v>1.0542907201592396E-4</v>
      </c>
      <c r="AF5" s="580">
        <f t="shared" si="2"/>
        <v>83.261018444510981</v>
      </c>
      <c r="AG5" s="580">
        <f t="shared" si="3"/>
        <v>0</v>
      </c>
      <c r="AH5" s="580">
        <f t="shared" si="4"/>
        <v>0</v>
      </c>
    </row>
    <row r="6" spans="1:34">
      <c r="B6" t="s">
        <v>26</v>
      </c>
      <c r="C6" s="31">
        <f>HLOOKUP(B6,'Eplus results'!$1:$1048576,$C$3,FALSE)</f>
        <v>27.7</v>
      </c>
      <c r="D6" t="s">
        <v>240</v>
      </c>
      <c r="E6" s="30" t="s">
        <v>92</v>
      </c>
      <c r="F6" s="29">
        <f>C6*9/5+32</f>
        <v>81.86</v>
      </c>
      <c r="G6" t="s">
        <v>90</v>
      </c>
      <c r="L6" s="581" t="s">
        <v>1103</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0</v>
      </c>
      <c r="AC6" s="580">
        <f>HLOOKUP("*"&amp;'Output annual'!$AC$2&amp;'Output annual'!$AD$2&amp;"*FangerPMV(Hourly)",'Eplus results'!$1:$1048576,ROW(),FALSE)</f>
        <v>-2.1549852179582998</v>
      </c>
      <c r="AD6" s="580">
        <f t="shared" si="0"/>
        <v>83.242647387323132</v>
      </c>
      <c r="AE6" s="580">
        <f t="shared" si="1"/>
        <v>1.0572720297749397E-4</v>
      </c>
      <c r="AF6" s="580">
        <f t="shared" si="2"/>
        <v>83.242541660120153</v>
      </c>
      <c r="AG6" s="580">
        <f t="shared" si="3"/>
        <v>0</v>
      </c>
      <c r="AH6" s="580">
        <f t="shared" si="4"/>
        <v>0</v>
      </c>
    </row>
    <row r="7" spans="1:34">
      <c r="B7" t="s">
        <v>341</v>
      </c>
      <c r="C7" s="31">
        <f>HLOOKUP(B7,'Eplus results'!$1:$1048576,$C$3,FALSE)</f>
        <v>15.559999419335799</v>
      </c>
      <c r="D7" t="s">
        <v>240</v>
      </c>
      <c r="E7" s="30" t="s">
        <v>98</v>
      </c>
      <c r="F7" s="29">
        <f>C7*9/5+32</f>
        <v>60.007998954804442</v>
      </c>
      <c r="G7" t="s">
        <v>90</v>
      </c>
      <c r="L7" s="581" t="s">
        <v>1104</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0</v>
      </c>
      <c r="AC7" s="580">
        <f>HLOOKUP("*"&amp;'Output annual'!$AC$2&amp;'Output annual'!$AD$2&amp;"*FangerPMV(Hourly)",'Eplus results'!$1:$1048576,ROW(),FALSE)</f>
        <v>-2.11638111822203</v>
      </c>
      <c r="AD7" s="580">
        <f t="shared" si="0"/>
        <v>81.730976965939959</v>
      </c>
      <c r="AE7" s="580">
        <f t="shared" si="1"/>
        <v>1.3238852603631441E-4</v>
      </c>
      <c r="AF7" s="580">
        <f t="shared" si="2"/>
        <v>81.730844577413919</v>
      </c>
      <c r="AG7" s="580">
        <f t="shared" si="3"/>
        <v>0</v>
      </c>
      <c r="AH7" s="580">
        <f t="shared" si="4"/>
        <v>0</v>
      </c>
    </row>
    <row r="8" spans="1:34">
      <c r="L8" s="581" t="s">
        <v>1106</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0</v>
      </c>
      <c r="AC8" s="580">
        <f>HLOOKUP("*"&amp;'Output annual'!$AC$2&amp;'Output annual'!$AD$2&amp;"*FangerPMV(Hourly)",'Eplus results'!$1:$1048576,ROW(),FALSE)</f>
        <v>-1.7836606253373</v>
      </c>
      <c r="AD8" s="580">
        <f t="shared" si="0"/>
        <v>66.172876907216022</v>
      </c>
      <c r="AE8" s="580">
        <f t="shared" si="1"/>
        <v>8.719273501067834E-4</v>
      </c>
      <c r="AF8" s="580">
        <f t="shared" si="2"/>
        <v>66.172004979865918</v>
      </c>
      <c r="AG8" s="580">
        <f t="shared" si="3"/>
        <v>0</v>
      </c>
      <c r="AH8" s="580">
        <f t="shared" si="4"/>
        <v>0</v>
      </c>
    </row>
    <row r="9" spans="1:34">
      <c r="B9" s="2" t="s">
        <v>358</v>
      </c>
      <c r="C9" s="40" t="str">
        <f>floor</f>
        <v>MF</v>
      </c>
      <c r="L9" s="581" t="s">
        <v>1107</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0</v>
      </c>
      <c r="AC9" s="580">
        <f>HLOOKUP("*"&amp;'Output annual'!$AC$2&amp;'Output annual'!$AD$2&amp;"*FangerPMV(Hourly)",'Eplus results'!$1:$1048576,ROW(),FALSE)</f>
        <v>-1.6823273040828299</v>
      </c>
      <c r="AD9" s="580">
        <f t="shared" si="0"/>
        <v>60.803412849979964</v>
      </c>
      <c r="AE9" s="580">
        <f t="shared" si="1"/>
        <v>1.5169689528399049E-3</v>
      </c>
      <c r="AF9" s="580">
        <f t="shared" si="2"/>
        <v>60.801895881027122</v>
      </c>
      <c r="AG9" s="580">
        <f t="shared" si="3"/>
        <v>0</v>
      </c>
      <c r="AH9" s="580">
        <f t="shared" si="4"/>
        <v>0</v>
      </c>
    </row>
    <row r="10" spans="1:34">
      <c r="L10" s="581" t="s">
        <v>1108</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0</v>
      </c>
      <c r="AC10" s="580">
        <f>HLOOKUP("*"&amp;'Output annual'!$AC$2&amp;'Output annual'!$AD$2&amp;"*FangerPMV(Hourly)",'Eplus results'!$1:$1048576,ROW(),FALSE)</f>
        <v>-1.6174272010478501</v>
      </c>
      <c r="AD10" s="580">
        <f t="shared" si="0"/>
        <v>57.29305371544033</v>
      </c>
      <c r="AE10" s="580">
        <f t="shared" si="1"/>
        <v>2.151371941871939E-3</v>
      </c>
      <c r="AF10" s="580">
        <f t="shared" si="2"/>
        <v>57.290902343498459</v>
      </c>
      <c r="AG10" s="580">
        <f t="shared" si="3"/>
        <v>0</v>
      </c>
      <c r="AH10" s="580">
        <f t="shared" si="4"/>
        <v>0</v>
      </c>
    </row>
    <row r="11" spans="1:34">
      <c r="L11" s="581" t="s">
        <v>1109</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0</v>
      </c>
      <c r="AC11" s="580">
        <f>HLOOKUP("*"&amp;'Output annual'!$AC$2&amp;'Output annual'!$AD$2&amp;"*FangerPMV(Hourly)",'Eplus results'!$1:$1048576,ROW(),FALSE)</f>
        <v>-1.57569803801097</v>
      </c>
      <c r="AD11" s="580">
        <f t="shared" si="0"/>
        <v>55.021860243912805</v>
      </c>
      <c r="AE11" s="580">
        <f t="shared" si="1"/>
        <v>2.687306424757549E-3</v>
      </c>
      <c r="AF11" s="580">
        <f t="shared" si="2"/>
        <v>55.019172937488044</v>
      </c>
      <c r="AG11" s="580">
        <f t="shared" si="3"/>
        <v>0</v>
      </c>
      <c r="AH11" s="580">
        <f t="shared" si="4"/>
        <v>0</v>
      </c>
    </row>
    <row r="12" spans="1:34">
      <c r="B12" s="2" t="s">
        <v>86</v>
      </c>
      <c r="E12" s="31"/>
      <c r="L12" s="581" t="s">
        <v>1110</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0</v>
      </c>
      <c r="AC12" s="580">
        <f>HLOOKUP("*"&amp;'Output annual'!$AC$2&amp;'Output annual'!$AD$2&amp;"*FangerPMV(Hourly)",'Eplus results'!$1:$1048576,ROW(),FALSE)</f>
        <v>-1.5520898172945901</v>
      </c>
      <c r="AD12" s="580">
        <f t="shared" si="0"/>
        <v>53.735343743184799</v>
      </c>
      <c r="AE12" s="580">
        <f t="shared" si="1"/>
        <v>3.0453130728410284E-3</v>
      </c>
      <c r="AF12" s="580">
        <f t="shared" si="2"/>
        <v>53.73229843011196</v>
      </c>
      <c r="AG12" s="580">
        <f t="shared" si="3"/>
        <v>0</v>
      </c>
      <c r="AH12" s="580">
        <f t="shared" si="4"/>
        <v>0</v>
      </c>
    </row>
    <row r="13" spans="1:34">
      <c r="B13" t="s">
        <v>87</v>
      </c>
      <c r="C13" s="40" t="str">
        <f>perim_zone</f>
        <v>West</v>
      </c>
      <c r="E13" s="30" t="s">
        <v>91</v>
      </c>
      <c r="F13" s="30" t="str">
        <f>C13</f>
        <v>West</v>
      </c>
      <c r="L13" s="581" t="s">
        <v>1111</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0</v>
      </c>
      <c r="AC13" s="580">
        <f>HLOOKUP("*"&amp;'Output annual'!$AC$2&amp;'Output annual'!$AD$2&amp;"*FangerPMV(Hourly)",'Eplus results'!$1:$1048576,ROW(),FALSE)</f>
        <v>-1.5367521104197099</v>
      </c>
      <c r="AD13" s="580">
        <f t="shared" si="0"/>
        <v>52.899688860817584</v>
      </c>
      <c r="AE13" s="580">
        <f t="shared" si="1"/>
        <v>3.3020781645026189E-3</v>
      </c>
      <c r="AF13" s="580">
        <f t="shared" si="2"/>
        <v>52.896386782653082</v>
      </c>
      <c r="AG13" s="580">
        <f t="shared" si="3"/>
        <v>0</v>
      </c>
      <c r="AH13" s="580">
        <f t="shared" si="4"/>
        <v>0</v>
      </c>
    </row>
    <row r="14" spans="1:34">
      <c r="A14" t="s">
        <v>94</v>
      </c>
      <c r="B14" s="4" t="s">
        <v>581</v>
      </c>
      <c r="C14" s="31">
        <f>HLOOKUP(floor&amp;A14&amp;perim_zone&amp;":"&amp;B14,'Eplus results'!$1:$1048576,$C$3, FALSE)</f>
        <v>24.975559888852398</v>
      </c>
      <c r="D14" t="s">
        <v>240</v>
      </c>
      <c r="E14" s="30" t="s">
        <v>97</v>
      </c>
      <c r="F14" s="29">
        <f>C14*9/5+32</f>
        <v>76.956007799934312</v>
      </c>
      <c r="G14" t="s">
        <v>90</v>
      </c>
      <c r="L14" s="581" t="s">
        <v>1112</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0</v>
      </c>
      <c r="AC14" s="580">
        <f>HLOOKUP("*"&amp;'Output annual'!$AC$2&amp;'Output annual'!$AD$2&amp;"*FangerPMV(Hourly)",'Eplus results'!$1:$1048576,ROW(),FALSE)</f>
        <v>-1.5249615374252701</v>
      </c>
      <c r="AD14" s="580">
        <f t="shared" si="0"/>
        <v>52.257642842334697</v>
      </c>
      <c r="AE14" s="580">
        <f t="shared" si="1"/>
        <v>3.5135134198159856E-3</v>
      </c>
      <c r="AF14" s="580">
        <f t="shared" si="2"/>
        <v>52.254129328914878</v>
      </c>
      <c r="AG14" s="580">
        <f t="shared" si="3"/>
        <v>0</v>
      </c>
      <c r="AH14" s="580">
        <f t="shared" si="4"/>
        <v>0</v>
      </c>
    </row>
    <row r="15" spans="1:34">
      <c r="B15" s="4" t="s">
        <v>582</v>
      </c>
      <c r="C15" s="31">
        <f>HLOOKUP(floor&amp;A15&amp;perim_zone&amp;":"&amp;B15,'Eplus results'!$1:$1048576,$C$3, FALSE)</f>
        <v>24.891505841986302</v>
      </c>
      <c r="D15" t="s">
        <v>240</v>
      </c>
      <c r="E15" s="30" t="s">
        <v>256</v>
      </c>
      <c r="F15" s="29">
        <f>C15*9/5+32</f>
        <v>76.804710515575351</v>
      </c>
      <c r="G15" t="s">
        <v>90</v>
      </c>
      <c r="L15" s="581" t="s">
        <v>1113</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0</v>
      </c>
      <c r="AC15" s="580">
        <f>HLOOKUP("*"&amp;'Output annual'!$AC$2&amp;'Output annual'!$AD$2&amp;"*FangerPMV(Hourly)",'Eplus results'!$1:$1048576,ROW(),FALSE)</f>
        <v>-1.5153964000031199</v>
      </c>
      <c r="AD15" s="580">
        <f t="shared" si="0"/>
        <v>51.73712209002354</v>
      </c>
      <c r="AE15" s="580">
        <f t="shared" si="1"/>
        <v>3.694562332513448E-3</v>
      </c>
      <c r="AF15" s="580">
        <f t="shared" si="2"/>
        <v>51.733427527691028</v>
      </c>
      <c r="AG15" s="580">
        <f t="shared" si="3"/>
        <v>0</v>
      </c>
      <c r="AH15" s="580">
        <f t="shared" si="4"/>
        <v>0</v>
      </c>
    </row>
    <row r="16" spans="1:34">
      <c r="B16" s="4" t="s">
        <v>581</v>
      </c>
      <c r="C16" s="31">
        <f>HLOOKUP(floor&amp;A16&amp;perim_zone&amp;":"&amp;B16,'Eplus results'!$1:$1048576,$C$3, FALSE)</f>
        <v>26.739999429591599</v>
      </c>
      <c r="D16" t="s">
        <v>240</v>
      </c>
      <c r="E16" s="30" t="s">
        <v>96</v>
      </c>
      <c r="F16" s="29">
        <f>C16*9/5+32</f>
        <v>80.131998973264871</v>
      </c>
      <c r="G16" t="s">
        <v>90</v>
      </c>
      <c r="L16" s="581" t="s">
        <v>1114</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0</v>
      </c>
      <c r="AC16" s="580">
        <f>HLOOKUP("*"&amp;'Output annual'!$AC$2&amp;'Output annual'!$AD$2&amp;"*FangerPMV(Hourly)",'Eplus results'!$1:$1048576,ROW(),FALSE)</f>
        <v>-1.50721950775187</v>
      </c>
      <c r="AD16" s="580">
        <f t="shared" si="0"/>
        <v>51.292457148213074</v>
      </c>
      <c r="AE16" s="580">
        <f t="shared" si="1"/>
        <v>3.8564261992142801E-3</v>
      </c>
      <c r="AF16" s="580">
        <f t="shared" si="2"/>
        <v>51.288600722013861</v>
      </c>
      <c r="AG16" s="580">
        <f t="shared" si="3"/>
        <v>0</v>
      </c>
      <c r="AH16" s="580">
        <f t="shared" si="4"/>
        <v>0</v>
      </c>
    </row>
    <row r="17" spans="1:34">
      <c r="B17" s="4" t="s">
        <v>583</v>
      </c>
      <c r="C17" s="31">
        <f>HLOOKUP(floor&amp;A17&amp;perim_zone&amp;":"&amp;B17,'Eplus results'!$1:$1048576,$C$3, FALSE)</f>
        <v>23.653068471635201</v>
      </c>
      <c r="D17" t="s">
        <v>240</v>
      </c>
      <c r="E17" s="30" t="s">
        <v>257</v>
      </c>
      <c r="F17" s="29">
        <f>C17*9/5+32</f>
        <v>74.575523248943369</v>
      </c>
      <c r="G17" t="s">
        <v>90</v>
      </c>
      <c r="L17" s="581" t="s">
        <v>1115</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0</v>
      </c>
      <c r="AC17" s="580">
        <f>HLOOKUP("*"&amp;'Output annual'!$AC$2&amp;'Output annual'!$AD$2&amp;"*FangerPMV(Hourly)",'Eplus results'!$1:$1048576,ROW(),FALSE)</f>
        <v>-1.53548933686584</v>
      </c>
      <c r="AD17" s="580">
        <f t="shared" si="0"/>
        <v>52.830907588368952</v>
      </c>
      <c r="AE17" s="580">
        <f t="shared" si="1"/>
        <v>3.3241231503305072E-3</v>
      </c>
      <c r="AF17" s="580">
        <f t="shared" si="2"/>
        <v>52.827583465218623</v>
      </c>
      <c r="AG17" s="580">
        <f t="shared" si="3"/>
        <v>0</v>
      </c>
      <c r="AH17" s="580">
        <f t="shared" si="4"/>
        <v>0</v>
      </c>
    </row>
    <row r="18" spans="1:34">
      <c r="A18" t="s">
        <v>93</v>
      </c>
      <c r="B18" s="4" t="s">
        <v>581</v>
      </c>
      <c r="C18" s="31">
        <f>HLOOKUP(floor&amp;A18&amp;perim_zone&amp;":"&amp;B18,'Eplus results'!$1:$1048576,$C$3, FALSE)</f>
        <v>20.000437756489301</v>
      </c>
      <c r="D18" t="s">
        <v>240</v>
      </c>
      <c r="E18" s="30" t="s">
        <v>95</v>
      </c>
      <c r="F18" s="29">
        <f>C18*9/5+32</f>
        <v>68.000787961680743</v>
      </c>
      <c r="G18" t="s">
        <v>90</v>
      </c>
      <c r="L18" s="580" t="s">
        <v>978</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0</v>
      </c>
      <c r="AC18" s="580">
        <f>HLOOKUP("*"&amp;'Output annual'!$AC$2&amp;'Output annual'!$AD$2&amp;"*FangerPMV(Hourly)",'Eplus results'!$1:$1048576,ROW(),FALSE)</f>
        <v>-1.5653132383148001</v>
      </c>
      <c r="AD18" s="580">
        <f t="shared" si="0"/>
        <v>54.455971806412478</v>
      </c>
      <c r="AE18" s="580">
        <f t="shared" si="1"/>
        <v>2.8394837341844327E-3</v>
      </c>
      <c r="AF18" s="580">
        <f t="shared" si="2"/>
        <v>54.453132322678293</v>
      </c>
      <c r="AG18" s="580">
        <f t="shared" si="3"/>
        <v>0</v>
      </c>
      <c r="AH18" s="580">
        <f t="shared" si="4"/>
        <v>0</v>
      </c>
    </row>
    <row r="19" spans="1:34">
      <c r="C19" s="31"/>
      <c r="F19" s="29"/>
      <c r="L19" s="580" t="s">
        <v>176</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0</v>
      </c>
      <c r="AC19" s="580">
        <f>HLOOKUP("*"&amp;'Output annual'!$AC$2&amp;'Output annual'!$AD$2&amp;"*FangerPMV(Hourly)",'Eplus results'!$1:$1048576,ROW(),FALSE)</f>
        <v>-1.58880647664932</v>
      </c>
      <c r="AD19" s="580">
        <f t="shared" si="0"/>
        <v>55.735925151333717</v>
      </c>
      <c r="AE19" s="580">
        <f t="shared" si="1"/>
        <v>2.5064174439117562E-3</v>
      </c>
      <c r="AF19" s="580">
        <f t="shared" si="2"/>
        <v>55.733418733889806</v>
      </c>
      <c r="AG19" s="580">
        <f t="shared" si="3"/>
        <v>0</v>
      </c>
      <c r="AH19" s="580">
        <f t="shared" si="4"/>
        <v>0</v>
      </c>
    </row>
    <row r="20" spans="1:34">
      <c r="B20" t="s">
        <v>255</v>
      </c>
      <c r="C20" s="31">
        <f>HLOOKUP(floor&amp;perim_zone&amp;":UF Transition Height [m](Hourly)",'Eplus results'!$1:$1048576,$C$3, FALSE)</f>
        <v>1.7</v>
      </c>
      <c r="D20" t="s">
        <v>237</v>
      </c>
      <c r="E20" s="30" t="s">
        <v>258</v>
      </c>
      <c r="F20" s="29">
        <f>CONVERT(C20,D20,G20)</f>
        <v>66.929133858267718</v>
      </c>
      <c r="G20" t="s">
        <v>259</v>
      </c>
      <c r="AB20" s="580">
        <f>HLOOKUP("*"&amp;'Output annual'!$AC$2&amp;'Output annual'!$AD$2&amp;"*Zone People Number Of Occupants [](Hourly)",'Eplus results'!$1:$1048576,ROW(),FALSE)</f>
        <v>0</v>
      </c>
      <c r="AC20" s="580">
        <f>HLOOKUP("*"&amp;'Output annual'!$AC$2&amp;'Output annual'!$AD$2&amp;"*FangerPMV(Hourly)",'Eplus results'!$1:$1048576,ROW(),FALSE)</f>
        <v>-1.6395063529435601</v>
      </c>
      <c r="AD20" s="580">
        <f t="shared" si="0"/>
        <v>58.491283560473825</v>
      </c>
      <c r="AE20" s="580">
        <f t="shared" si="1"/>
        <v>1.9111598800834399E-3</v>
      </c>
      <c r="AF20" s="580">
        <f t="shared" si="2"/>
        <v>58.489372400593744</v>
      </c>
      <c r="AG20" s="580">
        <f t="shared" si="3"/>
        <v>0</v>
      </c>
      <c r="AH20" s="580">
        <f t="shared" si="4"/>
        <v>0</v>
      </c>
    </row>
    <row r="21" spans="1:34">
      <c r="AB21" s="580">
        <f>HLOOKUP("*"&amp;'Output annual'!$AC$2&amp;'Output annual'!$AD$2&amp;"*Zone People Number Of Occupants [](Hourly)",'Eplus results'!$1:$1048576,ROW(),FALSE)</f>
        <v>0</v>
      </c>
      <c r="AC21" s="580">
        <f>HLOOKUP("*"&amp;'Output annual'!$AC$2&amp;'Output annual'!$AD$2&amp;"*FangerPMV(Hourly)",'Eplus results'!$1:$1048576,ROW(),FALSE)</f>
        <v>-1.7487519155426801</v>
      </c>
      <c r="AD21" s="580">
        <f t="shared" si="0"/>
        <v>64.343513127057122</v>
      </c>
      <c r="AE21" s="580">
        <f t="shared" si="1"/>
        <v>1.0563693803628854E-3</v>
      </c>
      <c r="AF21" s="580">
        <f t="shared" si="2"/>
        <v>64.342456757676757</v>
      </c>
      <c r="AG21" s="580">
        <f t="shared" si="3"/>
        <v>0</v>
      </c>
      <c r="AH21" s="580">
        <f t="shared" si="4"/>
        <v>0</v>
      </c>
    </row>
    <row r="22" spans="1:34">
      <c r="B22" s="2" t="s">
        <v>99</v>
      </c>
      <c r="AB22" s="580">
        <f>HLOOKUP("*"&amp;'Output annual'!$AC$2&amp;'Output annual'!$AD$2&amp;"*Zone People Number Of Occupants [](Hourly)",'Eplus results'!$1:$1048576,ROW(),FALSE)</f>
        <v>0</v>
      </c>
      <c r="AC22" s="580">
        <f>HLOOKUP("*"&amp;'Output annual'!$AC$2&amp;'Output annual'!$AD$2&amp;"*FangerPMV(Hourly)",'Eplus results'!$1:$1048576,ROW(),FALSE)</f>
        <v>-1.81849482796221</v>
      </c>
      <c r="AD22" s="580">
        <f t="shared" si="0"/>
        <v>67.971605942425242</v>
      </c>
      <c r="AE22" s="580">
        <f t="shared" si="1"/>
        <v>7.1915191353036161E-4</v>
      </c>
      <c r="AF22" s="580">
        <f t="shared" si="2"/>
        <v>67.970886790511713</v>
      </c>
      <c r="AG22" s="580">
        <f t="shared" si="3"/>
        <v>0</v>
      </c>
      <c r="AH22" s="580">
        <f t="shared" si="4"/>
        <v>0</v>
      </c>
    </row>
    <row r="23" spans="1:34">
      <c r="B23" t="s">
        <v>87</v>
      </c>
      <c r="C23" s="40" t="str">
        <f>Int_zone</f>
        <v>Core</v>
      </c>
      <c r="E23" s="30" t="s">
        <v>91</v>
      </c>
      <c r="F23" s="30" t="str">
        <f>C23</f>
        <v>Core</v>
      </c>
      <c r="AB23" s="580">
        <f>HLOOKUP("*"&amp;'Output annual'!$AC$2&amp;'Output annual'!$AD$2&amp;"*Zone People Number Of Occupants [](Hourly)",'Eplus results'!$1:$1048576,ROW(),FALSE)</f>
        <v>0</v>
      </c>
      <c r="AC23" s="580">
        <f>HLOOKUP("*"&amp;'Output annual'!$AC$2&amp;'Output annual'!$AD$2&amp;"*FangerPMV(Hourly)",'Eplus results'!$1:$1048576,ROW(),FALSE)</f>
        <v>-1.84383945424734</v>
      </c>
      <c r="AD23" s="580">
        <f t="shared" si="0"/>
        <v>69.261243943516547</v>
      </c>
      <c r="AE23" s="580">
        <f t="shared" si="1"/>
        <v>6.2465436243026938E-4</v>
      </c>
      <c r="AF23" s="580">
        <f t="shared" si="2"/>
        <v>69.260619289154121</v>
      </c>
      <c r="AG23" s="580">
        <f t="shared" si="3"/>
        <v>0</v>
      </c>
      <c r="AH23" s="580">
        <f t="shared" si="4"/>
        <v>0</v>
      </c>
    </row>
    <row r="24" spans="1:34">
      <c r="A24" t="s">
        <v>94</v>
      </c>
      <c r="B24" s="4" t="s">
        <v>581</v>
      </c>
      <c r="C24" s="31">
        <f>HLOOKUP(floor&amp;A24&amp;Int_zone&amp;":"&amp;B24,'Eplus results'!$1:$1048576,$C$3, FALSE)</f>
        <v>24.8724252553613</v>
      </c>
      <c r="D24" t="s">
        <v>240</v>
      </c>
      <c r="E24" s="30" t="s">
        <v>97</v>
      </c>
      <c r="F24" s="29">
        <f>C24*9/5+32</f>
        <v>76.770365459650336</v>
      </c>
      <c r="G24" t="s">
        <v>90</v>
      </c>
      <c r="AB24" s="580">
        <f>HLOOKUP("*"&amp;'Output annual'!$AC$2&amp;'Output annual'!$AD$2&amp;"*Zone People Number Of Occupants [](Hourly)",'Eplus results'!$1:$1048576,ROW(),FALSE)</f>
        <v>0</v>
      </c>
      <c r="AC24" s="580">
        <f>HLOOKUP("*"&amp;'Output annual'!$AC$2&amp;'Output annual'!$AD$2&amp;"*FangerPMV(Hourly)",'Eplus results'!$1:$1048576,ROW(),FALSE)</f>
        <v>-1.86214584297188</v>
      </c>
      <c r="AD24" s="580">
        <f t="shared" si="0"/>
        <v>70.181781983851479</v>
      </c>
      <c r="AE24" s="580">
        <f t="shared" si="1"/>
        <v>5.6401027659279521E-4</v>
      </c>
      <c r="AF24" s="580">
        <f t="shared" si="2"/>
        <v>70.181217973574888</v>
      </c>
      <c r="AG24" s="580">
        <f t="shared" si="3"/>
        <v>0</v>
      </c>
      <c r="AH24" s="580">
        <f t="shared" si="4"/>
        <v>0</v>
      </c>
    </row>
    <row r="25" spans="1:34">
      <c r="B25" s="4" t="s">
        <v>582</v>
      </c>
      <c r="C25" s="31">
        <f>HLOOKUP(floor&amp;A25&amp;Int_zone&amp;":"&amp;B25,'Eplus results'!$1:$1048576,$C$3, FALSE)</f>
        <v>25.761209789940601</v>
      </c>
      <c r="D25" t="s">
        <v>240</v>
      </c>
      <c r="E25" s="30" t="s">
        <v>256</v>
      </c>
      <c r="F25" s="29">
        <f>C25*9/5+32</f>
        <v>78.370177621893077</v>
      </c>
      <c r="G25" t="s">
        <v>90</v>
      </c>
      <c r="AB25" s="580">
        <f>HLOOKUP("*"&amp;'Output annual'!$AC$2&amp;'Output annual'!$AD$2&amp;"*Zone People Number Of Occupants [](Hourly)",'Eplus results'!$1:$1048576,ROW(),FALSE)</f>
        <v>0</v>
      </c>
      <c r="AC25" s="580">
        <f>HLOOKUP("*"&amp;'Output annual'!$AC$2&amp;'Output annual'!$AD$2&amp;"*FangerPMV(Hourly)",'Eplus results'!$1:$1048576,ROW(),FALSE)</f>
        <v>-1.8761073387593601</v>
      </c>
      <c r="AD25" s="580">
        <f t="shared" si="0"/>
        <v>70.877262798078107</v>
      </c>
      <c r="AE25" s="580">
        <f t="shared" si="1"/>
        <v>5.2163945611219007E-4</v>
      </c>
      <c r="AF25" s="580">
        <f t="shared" si="2"/>
        <v>70.876741158621996</v>
      </c>
      <c r="AG25" s="580">
        <f t="shared" si="3"/>
        <v>0</v>
      </c>
      <c r="AH25" s="580">
        <f t="shared" si="4"/>
        <v>0</v>
      </c>
    </row>
    <row r="26" spans="1:34">
      <c r="B26" s="4" t="s">
        <v>581</v>
      </c>
      <c r="C26" s="31">
        <f>HLOOKUP(floor&amp;A26&amp;Int_zone&amp;":"&amp;B26,'Eplus results'!$1:$1048576,$C$3, FALSE)</f>
        <v>25.5091957495789</v>
      </c>
      <c r="D26" t="s">
        <v>240</v>
      </c>
      <c r="E26" s="30" t="s">
        <v>96</v>
      </c>
      <c r="F26" s="29">
        <f>C26*9/5+32</f>
        <v>77.916552349242025</v>
      </c>
      <c r="G26" t="s">
        <v>90</v>
      </c>
      <c r="AB26" s="580">
        <f>HLOOKUP("*"&amp;'Output annual'!$AC$2&amp;'Output annual'!$AD$2&amp;"*Zone People Number Of Occupants [](Hourly)",'Eplus results'!$1:$1048576,ROW(),FALSE)</f>
        <v>71.550887996740599</v>
      </c>
      <c r="AC26" s="580">
        <f>HLOOKUP("*"&amp;'Output annual'!$AC$2&amp;'Output annual'!$AD$2&amp;"*FangerPMV(Hourly)",'Eplus results'!$1:$1048576,ROW(),FALSE)</f>
        <v>-0.43553032133647102</v>
      </c>
      <c r="AD26" s="580">
        <f t="shared" si="0"/>
        <v>8.9564717746241485</v>
      </c>
      <c r="AE26" s="580">
        <f t="shared" si="1"/>
        <v>0.54128822183823055</v>
      </c>
      <c r="AF26" s="580">
        <f t="shared" si="2"/>
        <v>8.4151835527859173</v>
      </c>
      <c r="AG26" s="580">
        <f t="shared" si="3"/>
        <v>38.729652934702116</v>
      </c>
      <c r="AH26" s="580">
        <f t="shared" si="4"/>
        <v>602.11385585739879</v>
      </c>
    </row>
    <row r="27" spans="1:34">
      <c r="B27" s="4" t="s">
        <v>583</v>
      </c>
      <c r="C27" s="31">
        <f>HLOOKUP(floor&amp;A27&amp;Int_zone&amp;":"&amp;B27,'Eplus results'!$1:$1048576,$C$3, FALSE)</f>
        <v>23.8921314665883</v>
      </c>
      <c r="D27" t="s">
        <v>240</v>
      </c>
      <c r="E27" s="30" t="s">
        <v>257</v>
      </c>
      <c r="F27" s="29">
        <f>C27*9/5+32</f>
        <v>75.005836639858941</v>
      </c>
      <c r="G27" t="s">
        <v>90</v>
      </c>
      <c r="AB27" s="580">
        <f>HLOOKUP("*"&amp;'Output annual'!$AC$2&amp;'Output annual'!$AD$2&amp;"*Zone People Number Of Occupants [](Hourly)",'Eplus results'!$1:$1048576,ROW(),FALSE)</f>
        <v>71.550887996740599</v>
      </c>
      <c r="AC27" s="580">
        <f>HLOOKUP("*"&amp;'Output annual'!$AC$2&amp;'Output annual'!$AD$2&amp;"*FangerPMV(Hourly)",'Eplus results'!$1:$1048576,ROW(),FALSE)</f>
        <v>-0.435966198620171</v>
      </c>
      <c r="AD27" s="580">
        <f t="shared" si="0"/>
        <v>8.9644477100835331</v>
      </c>
      <c r="AE27" s="580">
        <f t="shared" si="1"/>
        <v>0.54037413205809826</v>
      </c>
      <c r="AF27" s="580">
        <f t="shared" si="2"/>
        <v>8.4240735780254354</v>
      </c>
      <c r="AG27" s="580">
        <f t="shared" si="3"/>
        <v>38.664248999224903</v>
      </c>
      <c r="AH27" s="580">
        <f t="shared" si="4"/>
        <v>602.7499450575998</v>
      </c>
    </row>
    <row r="28" spans="1:34">
      <c r="A28" t="s">
        <v>93</v>
      </c>
      <c r="B28" s="4" t="s">
        <v>581</v>
      </c>
      <c r="C28" s="31">
        <f>HLOOKUP(floor&amp;A28&amp;Int_zone&amp;":"&amp;B28,'Eplus results'!$1:$1048576,$C$3, FALSE)</f>
        <v>18.282259958641301</v>
      </c>
      <c r="D28" t="s">
        <v>240</v>
      </c>
      <c r="E28" s="30" t="s">
        <v>95</v>
      </c>
      <c r="F28" s="29">
        <f>C28*9/5+32</f>
        <v>64.908067925554349</v>
      </c>
      <c r="G28" t="s">
        <v>90</v>
      </c>
      <c r="AB28" s="580">
        <f>HLOOKUP("*"&amp;'Output annual'!$AC$2&amp;'Output annual'!$AD$2&amp;"*Zone People Number Of Occupants [](Hourly)",'Eplus results'!$1:$1048576,ROW(),FALSE)</f>
        <v>71.550887996740599</v>
      </c>
      <c r="AC28" s="580">
        <f>HLOOKUP("*"&amp;'Output annual'!$AC$2&amp;'Output annual'!$AD$2&amp;"*FangerPMV(Hourly)",'Eplus results'!$1:$1048576,ROW(),FALSE)</f>
        <v>-0.436302114826084</v>
      </c>
      <c r="AD28" s="580">
        <f t="shared" si="0"/>
        <v>8.9706000677217617</v>
      </c>
      <c r="AE28" s="580">
        <f t="shared" si="1"/>
        <v>0.53967061279413076</v>
      </c>
      <c r="AF28" s="580">
        <f t="shared" si="2"/>
        <v>8.4309294549276306</v>
      </c>
      <c r="AG28" s="580">
        <f t="shared" si="3"/>
        <v>38.613911571165211</v>
      </c>
      <c r="AH28" s="580">
        <f t="shared" si="4"/>
        <v>603.2404891379482</v>
      </c>
    </row>
    <row r="29" spans="1:34">
      <c r="C29" s="31"/>
      <c r="F29" s="29"/>
      <c r="AB29" s="580">
        <f>HLOOKUP("*"&amp;'Output annual'!$AC$2&amp;'Output annual'!$AD$2&amp;"*Zone People Number Of Occupants [](Hourly)",'Eplus results'!$1:$1048576,ROW(),FALSE)</f>
        <v>71.550887996740599</v>
      </c>
      <c r="AC29" s="580">
        <f>HLOOKUP("*"&amp;'Output annual'!$AC$2&amp;'Output annual'!$AD$2&amp;"*FangerPMV(Hourly)",'Eplus results'!$1:$1048576,ROW(),FALSE)</f>
        <v>-0.43659583703430399</v>
      </c>
      <c r="AD29" s="580">
        <f t="shared" si="0"/>
        <v>8.9759836077282387</v>
      </c>
      <c r="AE29" s="580">
        <f t="shared" si="1"/>
        <v>0.5390561311616292</v>
      </c>
      <c r="AF29" s="580">
        <f t="shared" si="2"/>
        <v>8.4369274765666091</v>
      </c>
      <c r="AG29" s="580">
        <f t="shared" si="3"/>
        <v>38.569944864702038</v>
      </c>
      <c r="AH29" s="580">
        <f t="shared" si="4"/>
        <v>603.66965291244071</v>
      </c>
    </row>
    <row r="30" spans="1:34">
      <c r="B30" t="s">
        <v>255</v>
      </c>
      <c r="C30" s="31">
        <f>HLOOKUP(floor&amp;Int_zone&amp;":UF Transition Height [m](Hourly)",'Eplus results'!$1:$1048576,$C$3, FALSE)</f>
        <v>1.7</v>
      </c>
      <c r="D30" t="s">
        <v>237</v>
      </c>
      <c r="E30" s="30" t="s">
        <v>258</v>
      </c>
      <c r="F30" s="29">
        <f>CONVERT(C30,D30,G30)</f>
        <v>66.929133858267718</v>
      </c>
      <c r="G30" t="s">
        <v>259</v>
      </c>
      <c r="AB30" s="580">
        <f>HLOOKUP("*"&amp;'Output annual'!$AC$2&amp;'Output annual'!$AD$2&amp;"*Zone People Number Of Occupants [](Hourly)",'Eplus results'!$1:$1048576,ROW(),FALSE)</f>
        <v>71.550887996740599</v>
      </c>
      <c r="AC30" s="580">
        <f>HLOOKUP("*"&amp;'Output annual'!$AC$2&amp;'Output annual'!$AD$2&amp;"*FangerPMV(Hourly)",'Eplus results'!$1:$1048576,ROW(),FALSE)</f>
        <v>-0.43678155853185502</v>
      </c>
      <c r="AD30" s="580">
        <f t="shared" si="0"/>
        <v>8.9793895498695377</v>
      </c>
      <c r="AE30" s="580">
        <f t="shared" si="1"/>
        <v>0.53866791453683927</v>
      </c>
      <c r="AF30" s="580">
        <f t="shared" si="2"/>
        <v>8.4407216353326984</v>
      </c>
      <c r="AG30" s="580">
        <f t="shared" si="3"/>
        <v>38.542167620463225</v>
      </c>
      <c r="AH30" s="580">
        <f t="shared" si="4"/>
        <v>603.94112834135501</v>
      </c>
    </row>
    <row r="31" spans="1:34">
      <c r="AB31" s="580">
        <f>HLOOKUP("*"&amp;'Output annual'!$AC$2&amp;'Output annual'!$AD$2&amp;"*Zone People Number Of Occupants [](Hourly)",'Eplus results'!$1:$1048576,ROW(),FALSE)</f>
        <v>71.550887996740599</v>
      </c>
      <c r="AC31" s="580">
        <f>HLOOKUP("*"&amp;'Output annual'!$AC$2&amp;'Output annual'!$AD$2&amp;"*FangerPMV(Hourly)",'Eplus results'!$1:$1048576,ROW(),FALSE)</f>
        <v>-0.43686488772632398</v>
      </c>
      <c r="AD31" s="580">
        <f t="shared" si="0"/>
        <v>8.9809182035341166</v>
      </c>
      <c r="AE31" s="580">
        <f t="shared" si="1"/>
        <v>0.53849381123880646</v>
      </c>
      <c r="AF31" s="580">
        <f t="shared" si="2"/>
        <v>8.4424243922953099</v>
      </c>
      <c r="AG31" s="580">
        <f t="shared" si="3"/>
        <v>38.529710374885816</v>
      </c>
      <c r="AH31" s="580">
        <f t="shared" si="4"/>
        <v>604.06296211407255</v>
      </c>
    </row>
    <row r="32" spans="1:34">
      <c r="B32" s="2" t="s">
        <v>311</v>
      </c>
      <c r="H32" t="s">
        <v>317</v>
      </c>
      <c r="AB32" s="580">
        <f>HLOOKUP("*"&amp;'Output annual'!$AC$2&amp;'Output annual'!$AD$2&amp;"*Zone People Number Of Occupants [](Hourly)",'Eplus results'!$1:$1048576,ROW(),FALSE)</f>
        <v>71.550887996740599</v>
      </c>
      <c r="AC32" s="580">
        <f>HLOOKUP("*"&amp;'Output annual'!$AC$2&amp;'Output annual'!$AD$2&amp;"*FangerPMV(Hourly)",'Eplus results'!$1:$1048576,ROW(),FALSE)</f>
        <v>-0.63856098687813201</v>
      </c>
      <c r="AD32" s="580">
        <f t="shared" si="0"/>
        <v>13.559961121690165</v>
      </c>
      <c r="AE32" s="580">
        <f t="shared" si="1"/>
        <v>0.23845972728062184</v>
      </c>
      <c r="AF32" s="580">
        <f t="shared" si="2"/>
        <v>13.321501394409543</v>
      </c>
      <c r="AG32" s="580">
        <f t="shared" si="3"/>
        <v>17.062005238389084</v>
      </c>
      <c r="AH32" s="580">
        <f t="shared" si="4"/>
        <v>953.16525421982089</v>
      </c>
    </row>
    <row r="33" spans="1:34">
      <c r="B33" t="s">
        <v>312</v>
      </c>
      <c r="C33">
        <f>HLOOKUP(floor&amp;B33,'Eplus results'!$1:$1048576,$C$3, FALSE)</f>
        <v>20.648700179441899</v>
      </c>
      <c r="D33" t="s">
        <v>240</v>
      </c>
      <c r="E33" s="30" t="s">
        <v>318</v>
      </c>
      <c r="F33">
        <f t="shared" ref="F33:F38" si="7">C33*9/5+32</f>
        <v>69.167660322995417</v>
      </c>
      <c r="G33" t="s">
        <v>90</v>
      </c>
      <c r="H33" s="39">
        <f t="shared" ref="H33:H38" si="8">F33-$F$7</f>
        <v>9.1596613681909744</v>
      </c>
      <c r="AB33" s="580">
        <f>HLOOKUP("*"&amp;'Output annual'!$AC$2&amp;'Output annual'!$AD$2&amp;"*Zone People Number Of Occupants [](Hourly)",'Eplus results'!$1:$1048576,ROW(),FALSE)</f>
        <v>71.550887996740599</v>
      </c>
      <c r="AC33" s="580">
        <f>HLOOKUP("*"&amp;'Output annual'!$AC$2&amp;'Output annual'!$AD$2&amp;"*FangerPMV(Hourly)",'Eplus results'!$1:$1048576,ROW(),FALSE)</f>
        <v>-0.63807456746660596</v>
      </c>
      <c r="AD33" s="580">
        <f t="shared" si="0"/>
        <v>13.546797115723308</v>
      </c>
      <c r="AE33" s="580">
        <f t="shared" si="1"/>
        <v>0.23894649046662511</v>
      </c>
      <c r="AF33" s="580">
        <f t="shared" si="2"/>
        <v>13.307850625256682</v>
      </c>
      <c r="AG33" s="580">
        <f t="shared" si="3"/>
        <v>17.096833576591738</v>
      </c>
      <c r="AH33" s="580">
        <f t="shared" si="4"/>
        <v>952.18852956509522</v>
      </c>
    </row>
    <row r="34" spans="1:34">
      <c r="B34" t="s">
        <v>313</v>
      </c>
      <c r="C34">
        <f>HLOOKUP(floor&amp;B34,'Eplus results'!$1:$1048576,$C$3, FALSE)</f>
        <v>20.039198291240901</v>
      </c>
      <c r="D34" t="s">
        <v>240</v>
      </c>
      <c r="E34" s="30" t="s">
        <v>319</v>
      </c>
      <c r="F34">
        <f t="shared" si="7"/>
        <v>68.070556924233614</v>
      </c>
      <c r="G34" t="s">
        <v>90</v>
      </c>
      <c r="H34" s="39">
        <f t="shared" si="8"/>
        <v>8.0625579694291716</v>
      </c>
      <c r="AB34" s="580">
        <f>HLOOKUP("*"&amp;'Output annual'!$AC$2&amp;'Output annual'!$AD$2&amp;"*Zone People Number Of Occupants [](Hourly)",'Eplus results'!$1:$1048576,ROW(),FALSE)</f>
        <v>71.550887996740599</v>
      </c>
      <c r="AC34" s="580">
        <f>HLOOKUP("*"&amp;'Output annual'!$AC$2&amp;'Output annual'!$AD$2&amp;"*FangerPMV(Hourly)",'Eplus results'!$1:$1048576,ROW(),FALSE)</f>
        <v>-0.63523552291329599</v>
      </c>
      <c r="AD34" s="580">
        <f t="shared" si="0"/>
        <v>13.470168588580563</v>
      </c>
      <c r="AE34" s="580">
        <f t="shared" si="1"/>
        <v>0.24180574788124318</v>
      </c>
      <c r="AF34" s="580">
        <f t="shared" si="2"/>
        <v>13.228362840699321</v>
      </c>
      <c r="AG34" s="580">
        <f t="shared" si="3"/>
        <v>17.301415983618927</v>
      </c>
      <c r="AH34" s="580">
        <f t="shared" si="4"/>
        <v>946.50110799512242</v>
      </c>
    </row>
    <row r="35" spans="1:34">
      <c r="B35" t="s">
        <v>314</v>
      </c>
      <c r="C35">
        <f>HLOOKUP(floor&amp;B35,'Eplus results'!$1:$1048576,$C$3, FALSE)</f>
        <v>20.291218937448399</v>
      </c>
      <c r="D35" t="s">
        <v>240</v>
      </c>
      <c r="E35" s="30" t="s">
        <v>320</v>
      </c>
      <c r="F35">
        <f t="shared" si="7"/>
        <v>68.524194087407125</v>
      </c>
      <c r="G35" t="s">
        <v>90</v>
      </c>
      <c r="H35" s="39">
        <f t="shared" si="8"/>
        <v>8.5161951326026823</v>
      </c>
      <c r="AB35" s="580">
        <f>HLOOKUP("*"&amp;'Output annual'!$AC$2&amp;'Output annual'!$AD$2&amp;"*Zone People Number Of Occupants [](Hourly)",'Eplus results'!$1:$1048576,ROW(),FALSE)</f>
        <v>71.550887996740599</v>
      </c>
      <c r="AC35" s="580">
        <f>HLOOKUP("*"&amp;'Output annual'!$AC$2&amp;'Output annual'!$AD$2&amp;"*FangerPMV(Hourly)",'Eplus results'!$1:$1048576,ROW(),FALSE)</f>
        <v>-0.63284455277734597</v>
      </c>
      <c r="AD35" s="580">
        <f t="shared" si="0"/>
        <v>13.405905233815076</v>
      </c>
      <c r="AE35" s="580">
        <f t="shared" si="1"/>
        <v>0.24423801058209968</v>
      </c>
      <c r="AF35" s="580">
        <f t="shared" si="2"/>
        <v>13.161667223232977</v>
      </c>
      <c r="AG35" s="580">
        <f t="shared" si="3"/>
        <v>17.47544653970656</v>
      </c>
      <c r="AH35" s="580">
        <f t="shared" si="4"/>
        <v>941.72897733991454</v>
      </c>
    </row>
    <row r="36" spans="1:34">
      <c r="B36" t="s">
        <v>315</v>
      </c>
      <c r="C36">
        <f>HLOOKUP(floor&amp;B36,'Eplus results'!$1:$1048576,$C$3, FALSE)</f>
        <v>20.439158823806999</v>
      </c>
      <c r="D36" t="s">
        <v>240</v>
      </c>
      <c r="E36" s="30" t="s">
        <v>321</v>
      </c>
      <c r="F36">
        <f t="shared" si="7"/>
        <v>68.790485882852593</v>
      </c>
      <c r="G36" t="s">
        <v>90</v>
      </c>
      <c r="H36" s="39">
        <f t="shared" si="8"/>
        <v>8.7824869280481508</v>
      </c>
      <c r="AB36" s="580">
        <f>HLOOKUP("*"&amp;'Output annual'!$AC$2&amp;'Output annual'!$AD$2&amp;"*Zone People Number Of Occupants [](Hourly)",'Eplus results'!$1:$1048576,ROW(),FALSE)</f>
        <v>71.550887996740599</v>
      </c>
      <c r="AC36" s="580">
        <f>HLOOKUP("*"&amp;'Output annual'!$AC$2&amp;'Output annual'!$AD$2&amp;"*FangerPMV(Hourly)",'Eplus results'!$1:$1048576,ROW(),FALSE)</f>
        <v>-0.63087221968087004</v>
      </c>
      <c r="AD36" s="580">
        <f t="shared" si="0"/>
        <v>13.353080472661006</v>
      </c>
      <c r="AE36" s="580">
        <f t="shared" si="1"/>
        <v>0.24626124439699512</v>
      </c>
      <c r="AF36" s="580">
        <f t="shared" si="2"/>
        <v>13.10681922826401</v>
      </c>
      <c r="AG36" s="580">
        <f t="shared" si="3"/>
        <v>17.620210715787362</v>
      </c>
      <c r="AH36" s="580">
        <f t="shared" si="4"/>
        <v>937.80455459504424</v>
      </c>
    </row>
    <row r="37" spans="1:34">
      <c r="B37" t="s">
        <v>316</v>
      </c>
      <c r="C37">
        <f>HLOOKUP(floor&amp;B37,'Eplus results'!$1:$1048576,$C$3, FALSE)</f>
        <v>18.2824076858067</v>
      </c>
      <c r="D37" t="s">
        <v>240</v>
      </c>
      <c r="E37" s="30" t="s">
        <v>322</v>
      </c>
      <c r="F37">
        <f t="shared" si="7"/>
        <v>64.908333834452066</v>
      </c>
      <c r="G37" t="s">
        <v>90</v>
      </c>
      <c r="H37" s="39">
        <f t="shared" si="8"/>
        <v>4.9003348796476232</v>
      </c>
      <c r="AB37" s="580">
        <f>HLOOKUP("*"&amp;'Output annual'!$AC$2&amp;'Output annual'!$AD$2&amp;"*Zone People Number Of Occupants [](Hourly)",'Eplus results'!$1:$1048576,ROW(),FALSE)</f>
        <v>71.550887996740599</v>
      </c>
      <c r="AC37" s="580">
        <f>HLOOKUP("*"&amp;'Output annual'!$AC$2&amp;'Output annual'!$AD$2&amp;"*FangerPMV(Hourly)",'Eplus results'!$1:$1048576,ROW(),FALSE)</f>
        <v>-0.628238432494298</v>
      </c>
      <c r="AD37" s="580">
        <f t="shared" si="0"/>
        <v>13.28280322497254</v>
      </c>
      <c r="AE37" s="580">
        <f t="shared" si="1"/>
        <v>0.24898692576294554</v>
      </c>
      <c r="AF37" s="580">
        <f t="shared" si="2"/>
        <v>13.033816299209594</v>
      </c>
      <c r="AG37" s="580">
        <f t="shared" si="3"/>
        <v>17.815235637917283</v>
      </c>
      <c r="AH37" s="580">
        <f t="shared" si="4"/>
        <v>932.58113019483767</v>
      </c>
    </row>
    <row r="38" spans="1:34">
      <c r="B38" t="s">
        <v>176</v>
      </c>
      <c r="C38">
        <f>(C33+C34+C35+C36+C37)/5</f>
        <v>19.940136783548979</v>
      </c>
      <c r="D38" t="s">
        <v>240</v>
      </c>
      <c r="E38" s="30" t="s">
        <v>176</v>
      </c>
      <c r="F38">
        <f t="shared" si="7"/>
        <v>67.892246210388166</v>
      </c>
      <c r="G38" t="s">
        <v>90</v>
      </c>
      <c r="H38" s="39">
        <f t="shared" si="8"/>
        <v>7.8842472555837233</v>
      </c>
      <c r="AB38" s="580">
        <f>HLOOKUP("*"&amp;'Output annual'!$AC$2&amp;'Output annual'!$AD$2&amp;"*Zone People Number Of Occupants [](Hourly)",'Eplus results'!$1:$1048576,ROW(),FALSE)</f>
        <v>71.550887996740599</v>
      </c>
      <c r="AC38" s="580">
        <f>HLOOKUP("*"&amp;'Output annual'!$AC$2&amp;'Output annual'!$AD$2&amp;"*FangerPMV(Hourly)",'Eplus results'!$1:$1048576,ROW(),FALSE)</f>
        <v>-0.62653292649276904</v>
      </c>
      <c r="AD38" s="580">
        <f t="shared" si="0"/>
        <v>13.237455816670746</v>
      </c>
      <c r="AE38" s="580">
        <f t="shared" si="1"/>
        <v>0.25076663506527103</v>
      </c>
      <c r="AF38" s="580">
        <f t="shared" si="2"/>
        <v>12.986689181605476</v>
      </c>
      <c r="AG38" s="580">
        <f t="shared" si="3"/>
        <v>17.942575418874732</v>
      </c>
      <c r="AH38" s="580">
        <f t="shared" si="4"/>
        <v>929.20914308153624</v>
      </c>
    </row>
    <row r="39" spans="1:34">
      <c r="H39" s="39"/>
      <c r="AB39" s="580">
        <f>HLOOKUP("*"&amp;'Output annual'!$AC$2&amp;'Output annual'!$AD$2&amp;"*Zone People Number Of Occupants [](Hourly)",'Eplus results'!$1:$1048576,ROW(),FALSE)</f>
        <v>71.550887996740599</v>
      </c>
      <c r="AC39" s="580">
        <f>HLOOKUP("*"&amp;'Output annual'!$AC$2&amp;'Output annual'!$AD$2&amp;"*FangerPMV(Hourly)",'Eplus results'!$1:$1048576,ROW(),FALSE)</f>
        <v>-0.62634429299842997</v>
      </c>
      <c r="AD39" s="580">
        <f t="shared" si="0"/>
        <v>13.232448024174829</v>
      </c>
      <c r="AE39" s="580">
        <f t="shared" si="1"/>
        <v>0.25096418880986465</v>
      </c>
      <c r="AF39" s="580">
        <f t="shared" si="2"/>
        <v>12.981483835364964</v>
      </c>
      <c r="AG39" s="580">
        <f t="shared" si="3"/>
        <v>17.956710564727487</v>
      </c>
      <c r="AH39" s="580">
        <f t="shared" si="4"/>
        <v>928.83669593569709</v>
      </c>
    </row>
    <row r="40" spans="1:34">
      <c r="H40" s="39"/>
      <c r="AB40" s="580">
        <f>HLOOKUP("*"&amp;'Output annual'!$AC$2&amp;'Output annual'!$AD$2&amp;"*Zone People Number Of Occupants [](Hourly)",'Eplus results'!$1:$1048576,ROW(),FALSE)</f>
        <v>71.550887996740599</v>
      </c>
      <c r="AC40" s="580">
        <f>HLOOKUP("*"&amp;'Output annual'!$AC$2&amp;'Output annual'!$AD$2&amp;"*FangerPMV(Hourly)",'Eplus results'!$1:$1048576,ROW(),FALSE)</f>
        <v>-0.62615222100412604</v>
      </c>
      <c r="AD40" s="580">
        <f t="shared" si="0"/>
        <v>13.227350533659333</v>
      </c>
      <c r="AE40" s="580">
        <f t="shared" si="1"/>
        <v>0.25116548995045834</v>
      </c>
      <c r="AF40" s="580">
        <f t="shared" si="2"/>
        <v>12.976185043708874</v>
      </c>
      <c r="AG40" s="580">
        <f t="shared" si="3"/>
        <v>17.971113840091721</v>
      </c>
      <c r="AH40" s="580">
        <f t="shared" si="4"/>
        <v>928.4575626873941</v>
      </c>
    </row>
    <row r="41" spans="1:34">
      <c r="H41" s="39"/>
      <c r="AB41" s="580">
        <f>HLOOKUP("*"&amp;'Output annual'!$AC$2&amp;'Output annual'!$AD$2&amp;"*Zone People Number Of Occupants [](Hourly)",'Eplus results'!$1:$1048576,ROW(),FALSE)</f>
        <v>71.550887996740599</v>
      </c>
      <c r="AC41" s="580">
        <f>HLOOKUP("*"&amp;'Output annual'!$AC$2&amp;'Output annual'!$AD$2&amp;"*FangerPMV(Hourly)",'Eplus results'!$1:$1048576,ROW(),FALSE)</f>
        <v>-0.62517759023880404</v>
      </c>
      <c r="AD41" s="580">
        <f t="shared" si="0"/>
        <v>13.201509011010657</v>
      </c>
      <c r="AE41" s="580">
        <f t="shared" si="1"/>
        <v>0.25218923056025011</v>
      </c>
      <c r="AF41" s="580">
        <f t="shared" si="2"/>
        <v>12.949319780450407</v>
      </c>
      <c r="AG41" s="580">
        <f t="shared" si="3"/>
        <v>18.044363389800647</v>
      </c>
      <c r="AH41" s="580">
        <f t="shared" si="4"/>
        <v>926.53532924498461</v>
      </c>
    </row>
    <row r="42" spans="1:34">
      <c r="AB42" s="580">
        <f>HLOOKUP("*"&amp;'Output annual'!$AC$2&amp;'Output annual'!$AD$2&amp;"*Zone People Number Of Occupants [](Hourly)",'Eplus results'!$1:$1048576,ROW(),FALSE)</f>
        <v>71.550887996740599</v>
      </c>
      <c r="AC42" s="580">
        <f>HLOOKUP("*"&amp;'Output annual'!$AC$2&amp;'Output annual'!$AD$2&amp;"*FangerPMV(Hourly)",'Eplus results'!$1:$1048576,ROW(),FALSE)</f>
        <v>-0.62423320657683101</v>
      </c>
      <c r="AD42" s="580">
        <f t="shared" si="0"/>
        <v>13.176508783086703</v>
      </c>
      <c r="AE42" s="580">
        <f t="shared" si="1"/>
        <v>0.25318483977425837</v>
      </c>
      <c r="AF42" s="580">
        <f t="shared" si="2"/>
        <v>12.923323943312445</v>
      </c>
      <c r="AG42" s="580">
        <f t="shared" si="3"/>
        <v>18.115600113160674</v>
      </c>
      <c r="AH42" s="580">
        <f t="shared" si="4"/>
        <v>924.67530401354475</v>
      </c>
    </row>
    <row r="43" spans="1:34">
      <c r="AB43" s="580">
        <f>HLOOKUP("*"&amp;'Output annual'!$AC$2&amp;'Output annual'!$AD$2&amp;"*Zone People Number Of Occupants [](Hourly)",'Eplus results'!$1:$1048576,ROW(),FALSE)</f>
        <v>71.550887996740599</v>
      </c>
      <c r="AC43" s="580">
        <f>HLOOKUP("*"&amp;'Output annual'!$AC$2&amp;'Output annual'!$AD$2&amp;"*FangerPMV(Hourly)",'Eplus results'!$1:$1048576,ROW(),FALSE)</f>
        <v>-0.62414815335676799</v>
      </c>
      <c r="AD43" s="580">
        <f t="shared" si="0"/>
        <v>13.174259108485316</v>
      </c>
      <c r="AE43" s="580">
        <f t="shared" si="1"/>
        <v>0.25327468272039155</v>
      </c>
      <c r="AF43" s="580">
        <f t="shared" si="2"/>
        <v>12.920984425764924</v>
      </c>
      <c r="AG43" s="580">
        <f t="shared" si="3"/>
        <v>18.122028455736746</v>
      </c>
      <c r="AH43" s="580">
        <f t="shared" si="4"/>
        <v>924.5079094555357</v>
      </c>
    </row>
    <row r="44" spans="1:34">
      <c r="B44" t="s">
        <v>177</v>
      </c>
      <c r="AB44" s="580">
        <f>HLOOKUP("*"&amp;'Output annual'!$AC$2&amp;'Output annual'!$AD$2&amp;"*Zone People Number Of Occupants [](Hourly)",'Eplus results'!$1:$1048576,ROW(),FALSE)</f>
        <v>71.550887996740599</v>
      </c>
      <c r="AC44" s="580">
        <f>HLOOKUP("*"&amp;'Output annual'!$AC$2&amp;'Output annual'!$AD$2&amp;"*FangerPMV(Hourly)",'Eplus results'!$1:$1048576,ROW(),FALSE)</f>
        <v>-0.62700479513648599</v>
      </c>
      <c r="AD44" s="580">
        <f t="shared" si="0"/>
        <v>13.249989623100035</v>
      </c>
      <c r="AE44" s="580">
        <f t="shared" si="1"/>
        <v>0.25027307527430803</v>
      </c>
      <c r="AF44" s="580">
        <f t="shared" si="2"/>
        <v>12.999716547825727</v>
      </c>
      <c r="AG44" s="580">
        <f t="shared" si="3"/>
        <v>17.907260777551844</v>
      </c>
      <c r="AH44" s="580">
        <f t="shared" si="4"/>
        <v>930.14126270285396</v>
      </c>
    </row>
    <row r="45" spans="1:34">
      <c r="A45" t="s">
        <v>106</v>
      </c>
      <c r="B45" s="581" t="s">
        <v>1142</v>
      </c>
      <c r="C45" s="41">
        <f>HLOOKUP(floor&amp;perim_zone&amp;" "&amp;B45,'Eplus results'!$1:$1048576,$C$3, FALSE)</f>
        <v>0.84414747197915496</v>
      </c>
      <c r="D45" t="s">
        <v>108</v>
      </c>
      <c r="E45" s="30" t="s">
        <v>180</v>
      </c>
      <c r="F45" s="42">
        <f>C45</f>
        <v>0.84414747197915496</v>
      </c>
      <c r="G45" t="s">
        <v>108</v>
      </c>
      <c r="AB45" s="580">
        <f>HLOOKUP("*"&amp;'Output annual'!$AC$2&amp;'Output annual'!$AD$2&amp;"*Zone People Number Of Occupants [](Hourly)",'Eplus results'!$1:$1048576,ROW(),FALSE)</f>
        <v>71.550887996740599</v>
      </c>
      <c r="AC45" s="580">
        <f>HLOOKUP("*"&amp;'Output annual'!$AC$2&amp;'Output annual'!$AD$2&amp;"*FangerPMV(Hourly)",'Eplus results'!$1:$1048576,ROW(),FALSE)</f>
        <v>-0.62934457063683902</v>
      </c>
      <c r="AD45" s="580">
        <f t="shared" si="0"/>
        <v>13.312281612372701</v>
      </c>
      <c r="AE45" s="580">
        <f t="shared" si="1"/>
        <v>0.24783884861085656</v>
      </c>
      <c r="AF45" s="580">
        <f t="shared" si="2"/>
        <v>13.064442763761845</v>
      </c>
      <c r="AG45" s="580">
        <f t="shared" si="3"/>
        <v>17.733089698196547</v>
      </c>
      <c r="AH45" s="580">
        <f t="shared" si="4"/>
        <v>934.77248092975196</v>
      </c>
    </row>
    <row r="46" spans="1:34">
      <c r="A46" t="s">
        <v>107</v>
      </c>
      <c r="B46" s="581" t="s">
        <v>1142</v>
      </c>
      <c r="C46" s="41">
        <f>HLOOKUP(floor&amp;Int_zone&amp;" "&amp;B46,'Eplus results'!$1:$1048576,$C$3, FALSE)</f>
        <v>1.3399951112647699</v>
      </c>
      <c r="D46" t="s">
        <v>108</v>
      </c>
      <c r="E46" s="30" t="s">
        <v>180</v>
      </c>
      <c r="F46" s="42">
        <f>C46</f>
        <v>1.3399951112647699</v>
      </c>
      <c r="G46" t="s">
        <v>108</v>
      </c>
      <c r="AB46" s="580">
        <f>HLOOKUP("*"&amp;'Output annual'!$AC$2&amp;'Output annual'!$AD$2&amp;"*Zone People Number Of Occupants [](Hourly)",'Eplus results'!$1:$1048576,ROW(),FALSE)</f>
        <v>71.550887996740599</v>
      </c>
      <c r="AC46" s="580">
        <f>HLOOKUP("*"&amp;'Output annual'!$AC$2&amp;'Output annual'!$AD$2&amp;"*FangerPMV(Hourly)",'Eplus results'!$1:$1048576,ROW(),FALSE)</f>
        <v>-0.63466232661349198</v>
      </c>
      <c r="AD46" s="580">
        <f t="shared" si="0"/>
        <v>13.45473989243672</v>
      </c>
      <c r="AE46" s="580">
        <f t="shared" si="1"/>
        <v>0.24238681341319082</v>
      </c>
      <c r="AF46" s="580">
        <f t="shared" si="2"/>
        <v>13.212353079023529</v>
      </c>
      <c r="AG46" s="580">
        <f t="shared" si="3"/>
        <v>17.342991738414078</v>
      </c>
      <c r="AH46" s="580">
        <f t="shared" si="4"/>
        <v>945.35559533060336</v>
      </c>
    </row>
    <row r="47" spans="1:34">
      <c r="C47" s="42"/>
      <c r="F47" s="42"/>
      <c r="AB47" s="580">
        <f>HLOOKUP("*"&amp;'Output annual'!$AC$2&amp;'Output annual'!$AD$2&amp;"*Zone People Number Of Occupants [](Hourly)",'Eplus results'!$1:$1048576,ROW(),FALSE)</f>
        <v>71.550887996740599</v>
      </c>
      <c r="AC47" s="580">
        <f>HLOOKUP("*"&amp;'Output annual'!$AC$2&amp;'Output annual'!$AD$2&amp;"*FangerPMV(Hourly)",'Eplus results'!$1:$1048576,ROW(),FALSE)</f>
        <v>-0.63693786736545999</v>
      </c>
      <c r="AD47" s="580">
        <f t="shared" si="0"/>
        <v>13.516074525896769</v>
      </c>
      <c r="AE47" s="580">
        <f t="shared" si="1"/>
        <v>0.24008754502943849</v>
      </c>
      <c r="AF47" s="580">
        <f t="shared" si="2"/>
        <v>13.27598698086733</v>
      </c>
      <c r="AG47" s="580">
        <f t="shared" si="3"/>
        <v>17.178477043813768</v>
      </c>
      <c r="AH47" s="580">
        <f t="shared" si="4"/>
        <v>949.90865751422473</v>
      </c>
    </row>
    <row r="48" spans="1:34">
      <c r="B48" t="s">
        <v>178</v>
      </c>
      <c r="C48" s="42"/>
      <c r="F48" s="42"/>
      <c r="AB48" s="580">
        <f>HLOOKUP("*"&amp;'Output annual'!$AC$2&amp;'Output annual'!$AD$2&amp;"*Zone People Number Of Occupants [](Hourly)",'Eplus results'!$1:$1048576,ROW(),FALSE)</f>
        <v>71.550887996740599</v>
      </c>
      <c r="AC48" s="580">
        <f>HLOOKUP("*"&amp;'Output annual'!$AC$2&amp;'Output annual'!$AD$2&amp;"*FangerPMV(Hourly)",'Eplus results'!$1:$1048576,ROW(),FALSE)</f>
        <v>-0.63807047512829795</v>
      </c>
      <c r="AD48" s="580">
        <f t="shared" si="0"/>
        <v>13.54668640798927</v>
      </c>
      <c r="AE48" s="580">
        <f t="shared" si="1"/>
        <v>0.23895058955581497</v>
      </c>
      <c r="AF48" s="580">
        <f t="shared" si="2"/>
        <v>13.307735818433455</v>
      </c>
      <c r="AG48" s="580">
        <f t="shared" si="3"/>
        <v>17.097126870063249</v>
      </c>
      <c r="AH48" s="580">
        <f t="shared" si="4"/>
        <v>952.18031503494524</v>
      </c>
    </row>
    <row r="49" spans="1:34">
      <c r="A49" t="s">
        <v>106</v>
      </c>
      <c r="B49" t="s">
        <v>179</v>
      </c>
      <c r="C49" s="41" t="e">
        <f>HLOOKUP(floor&amp;perim_zone&amp;" "&amp;B49,'Eplus results'!$1:$1048576,$C$3, FALSE)</f>
        <v>#N/A</v>
      </c>
      <c r="D49" t="s">
        <v>240</v>
      </c>
      <c r="E49" s="30" t="s">
        <v>180</v>
      </c>
      <c r="F49" s="42" t="e">
        <f>CONVERT(C49,D49,G49)</f>
        <v>#N/A</v>
      </c>
      <c r="G49" t="s">
        <v>90</v>
      </c>
      <c r="AB49" s="580">
        <f>HLOOKUP("*"&amp;'Output annual'!$AC$2&amp;'Output annual'!$AD$2&amp;"*Zone People Number Of Occupants [](Hourly)",'Eplus results'!$1:$1048576,ROW(),FALSE)</f>
        <v>71.550887996740599</v>
      </c>
      <c r="AC49" s="580">
        <f>HLOOKUP("*"&amp;'Output annual'!$AC$2&amp;'Output annual'!$AD$2&amp;"*FangerPMV(Hourly)",'Eplus results'!$1:$1048576,ROW(),FALSE)</f>
        <v>-0.63892192671220105</v>
      </c>
      <c r="AD49" s="580">
        <f t="shared" si="0"/>
        <v>13.569735896902174</v>
      </c>
      <c r="AE49" s="580">
        <f t="shared" si="1"/>
        <v>0.23809911970828568</v>
      </c>
      <c r="AF49" s="580">
        <f t="shared" si="2"/>
        <v>13.331636777193888</v>
      </c>
      <c r="AG49" s="580">
        <f t="shared" si="3"/>
        <v>17.036203446370081</v>
      </c>
      <c r="AH49" s="580">
        <f t="shared" si="4"/>
        <v>953.89044985822761</v>
      </c>
    </row>
    <row r="50" spans="1:34">
      <c r="A50" t="s">
        <v>107</v>
      </c>
      <c r="B50" t="s">
        <v>179</v>
      </c>
      <c r="C50" s="41" t="e">
        <f>HLOOKUP(floor&amp;Int_zone&amp;" "&amp;B50,'Eplus results'!$1:$1048576,$C$3, FALSE)</f>
        <v>#N/A</v>
      </c>
      <c r="D50" t="s">
        <v>240</v>
      </c>
      <c r="E50" s="30" t="s">
        <v>180</v>
      </c>
      <c r="F50" s="42" t="e">
        <f>CONVERT(C50,D50,G50)</f>
        <v>#N/A</v>
      </c>
      <c r="G50" t="s">
        <v>90</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82</v>
      </c>
      <c r="C54">
        <v>8761</v>
      </c>
      <c r="E54"/>
      <c r="F54" s="44" t="s">
        <v>339</v>
      </c>
      <c r="G54" t="s">
        <v>338</v>
      </c>
      <c r="J54" s="44" t="s">
        <v>249</v>
      </c>
      <c r="K54" s="44" t="s">
        <v>340</v>
      </c>
      <c r="N54" t="s">
        <v>338</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175</v>
      </c>
      <c r="C55">
        <f>HLOOKUP(B55,'EPlus Meter Results'!$1:$1048576,$C$54, FALSE)</f>
        <v>0</v>
      </c>
      <c r="D55" t="s">
        <v>140</v>
      </c>
      <c r="E55"/>
      <c r="F55" t="s">
        <v>78</v>
      </c>
      <c r="G55">
        <f>3.41*C70/3600000/(Bldg_Length*Bldg_Width*3*10.76)</f>
        <v>0</v>
      </c>
      <c r="J55" t="s">
        <v>357</v>
      </c>
      <c r="K55" t="s">
        <v>78</v>
      </c>
      <c r="L55">
        <f>C55+C64</f>
        <v>0</v>
      </c>
      <c r="M55" t="s">
        <v>140</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323</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326</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327</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328</v>
      </c>
      <c r="C59">
        <f>HLOOKUP(B59,'EPlus Meter Results'!$1:$1048576,$C$54, FALSE)</f>
        <v>0</v>
      </c>
      <c r="D59" t="s">
        <v>140</v>
      </c>
      <c r="E59"/>
      <c r="G59" t="s">
        <v>338</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329</v>
      </c>
      <c r="C60">
        <f>HLOOKUP(B60,'EPlus Meter Results'!$1:$1048576,$C$54, FALSE)</f>
        <v>0</v>
      </c>
      <c r="D60" t="s">
        <v>140</v>
      </c>
      <c r="E60"/>
      <c r="F60" t="s">
        <v>353</v>
      </c>
      <c r="J60" t="s">
        <v>354</v>
      </c>
      <c r="K60" t="s">
        <v>353</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330</v>
      </c>
      <c r="C61">
        <f>HLOOKUP(B61,'EPlus Meter Results'!$1:$1048576,$C$54, FALSE)</f>
        <v>0</v>
      </c>
      <c r="D61" t="s">
        <v>140</v>
      </c>
      <c r="E61"/>
      <c r="F61" t="s">
        <v>349</v>
      </c>
      <c r="G61">
        <f>3.41*C76/3600000/(Bldg_Length*Bldg_Width*3*10.76)</f>
        <v>0</v>
      </c>
      <c r="J61" s="43"/>
      <c r="K61" t="s">
        <v>349</v>
      </c>
      <c r="L61">
        <f>0</f>
        <v>0</v>
      </c>
      <c r="M61" t="s">
        <v>140</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332</v>
      </c>
      <c r="C62">
        <f>HLOOKUP(B62,'EPlus Meter Results'!$1:$1048576,$C$54, FALSE)</f>
        <v>0</v>
      </c>
      <c r="D62" t="s">
        <v>140</v>
      </c>
      <c r="F62" t="s">
        <v>350</v>
      </c>
      <c r="G62">
        <f>3.41*C77/3600000/(Bldg_Length*Bldg_Width*3*10.76)</f>
        <v>0</v>
      </c>
      <c r="J62" s="43"/>
      <c r="K62" t="s">
        <v>337</v>
      </c>
      <c r="L62">
        <f>C59</f>
        <v>0</v>
      </c>
      <c r="M62" t="s">
        <v>140</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333</v>
      </c>
      <c r="C63">
        <f>HLOOKUP(B63,'EPlus Meter Results'!$1:$1048576,$C$54, FALSE)</f>
        <v>0</v>
      </c>
      <c r="D63" t="s">
        <v>140</v>
      </c>
      <c r="E63"/>
      <c r="F63" t="s">
        <v>351</v>
      </c>
      <c r="G63">
        <f>3.41*C78/3600000/(Bldg_Length*Bldg_Width*3*10.76)</f>
        <v>0</v>
      </c>
      <c r="J63" s="43"/>
      <c r="K63" t="s">
        <v>351</v>
      </c>
      <c r="L63">
        <f>C61+C66+C67+C76-C60</f>
        <v>0</v>
      </c>
      <c r="M63" t="s">
        <v>140</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331</v>
      </c>
      <c r="C64">
        <f>HLOOKUP(B64,'EPlus Meter Results'!$1:$1048576,$C$54, FALSE)</f>
        <v>0</v>
      </c>
      <c r="D64" t="s">
        <v>140</v>
      </c>
      <c r="F64" t="s">
        <v>352</v>
      </c>
      <c r="G64">
        <f>3.41*C79/3600000/(Bldg_Length*Bldg_Width*3*10.76)</f>
        <v>0</v>
      </c>
      <c r="J64" s="43"/>
      <c r="K64" t="s">
        <v>352</v>
      </c>
      <c r="L64">
        <f>C64+C65</f>
        <v>0</v>
      </c>
      <c r="M64" t="s">
        <v>140</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335</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699</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336</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339</v>
      </c>
      <c r="B69" s="44" t="s">
        <v>340</v>
      </c>
      <c r="F69" s="44" t="s">
        <v>84</v>
      </c>
      <c r="L69" s="44" t="s">
        <v>249</v>
      </c>
      <c r="M69" s="44" t="s">
        <v>9</v>
      </c>
      <c r="R69" s="44" t="s">
        <v>249</v>
      </c>
      <c r="S69" s="44" t="s">
        <v>176</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357</v>
      </c>
      <c r="B70" t="s">
        <v>78</v>
      </c>
      <c r="C70">
        <f>C55+C64</f>
        <v>0</v>
      </c>
      <c r="D70" t="s">
        <v>140</v>
      </c>
      <c r="F70" t="s">
        <v>357</v>
      </c>
      <c r="G70" t="s">
        <v>78</v>
      </c>
      <c r="H70">
        <f>(Bldg_Length*Bldg_Width*3*10.76)*3600000/3.41*J70</f>
        <v>3806920821114.3696</v>
      </c>
      <c r="I70" t="s">
        <v>140</v>
      </c>
      <c r="J70">
        <f>J71+J72+J73</f>
        <v>60.1</v>
      </c>
      <c r="L70" t="s">
        <v>357</v>
      </c>
      <c r="M70" t="s">
        <v>78</v>
      </c>
      <c r="N70">
        <f>(Bldg_Length*Bldg_Width*3*10.76)*3600000/3.41*P70</f>
        <v>4351038123167.1553</v>
      </c>
      <c r="O70" t="s">
        <v>140</v>
      </c>
      <c r="P70">
        <f>P71+P72+P73</f>
        <v>68.69</v>
      </c>
      <c r="R70" t="s">
        <v>357</v>
      </c>
      <c r="S70" t="s">
        <v>78</v>
      </c>
      <c r="T70">
        <f>58201*3600000/3.41*V70</f>
        <v>4391393458064.5161</v>
      </c>
      <c r="U70" t="s">
        <v>140</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79</v>
      </c>
      <c r="C71">
        <f>C62+C59+C64</f>
        <v>0</v>
      </c>
      <c r="D71" t="s">
        <v>140</v>
      </c>
      <c r="E71" s="30" t="s">
        <v>354</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80</v>
      </c>
      <c r="C72">
        <f>C56</f>
        <v>0</v>
      </c>
      <c r="D72" t="s">
        <v>140</v>
      </c>
      <c r="E72" s="30" t="s">
        <v>355</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81</v>
      </c>
      <c r="C73">
        <f>C57</f>
        <v>0</v>
      </c>
      <c r="D73" t="s">
        <v>140</v>
      </c>
      <c r="E73" s="30" t="s">
        <v>356</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354</v>
      </c>
      <c r="B75" t="s">
        <v>353</v>
      </c>
      <c r="F75" t="s">
        <v>354</v>
      </c>
      <c r="G75" t="s">
        <v>353</v>
      </c>
      <c r="L75" t="s">
        <v>354</v>
      </c>
      <c r="M75" t="s">
        <v>353</v>
      </c>
      <c r="R75" t="s">
        <v>354</v>
      </c>
      <c r="S75" t="s">
        <v>353</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349</v>
      </c>
      <c r="C76">
        <f>C62-C61</f>
        <v>0</v>
      </c>
      <c r="D76" t="s">
        <v>140</v>
      </c>
      <c r="F76" s="43"/>
      <c r="G76" t="s">
        <v>349</v>
      </c>
      <c r="H76">
        <f>(Bldg_Length*Bldg_Width*3*10.76)*3600000/3.41*J76</f>
        <v>0</v>
      </c>
      <c r="I76" t="s">
        <v>140</v>
      </c>
      <c r="J76">
        <v>0</v>
      </c>
      <c r="L76" s="43"/>
      <c r="M76" t="s">
        <v>349</v>
      </c>
      <c r="N76">
        <f>(Bldg_Length*Bldg_Width*3*10.76)*3600000/3.41*P76</f>
        <v>0</v>
      </c>
      <c r="O76" t="s">
        <v>140</v>
      </c>
      <c r="P76">
        <v>0</v>
      </c>
      <c r="R76" s="43"/>
      <c r="S76" t="s">
        <v>349</v>
      </c>
      <c r="T76">
        <f>58201*3600000/3.41*V76</f>
        <v>0</v>
      </c>
      <c r="U76" t="s">
        <v>140</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350</v>
      </c>
      <c r="C77">
        <f>C59</f>
        <v>0</v>
      </c>
      <c r="D77" t="s">
        <v>140</v>
      </c>
      <c r="F77" s="43"/>
      <c r="G77" t="s">
        <v>246</v>
      </c>
      <c r="H77">
        <f>(Bldg_Length*Bldg_Width*3*10.76)*3600000/3.41*J77</f>
        <v>684105571847.50732</v>
      </c>
      <c r="I77" t="s">
        <v>140</v>
      </c>
      <c r="J77">
        <v>10.8</v>
      </c>
      <c r="L77" s="43"/>
      <c r="M77" t="s">
        <v>337</v>
      </c>
      <c r="N77">
        <f>(Bldg_Length*Bldg_Width*3*10.76)*3600000/3.41*P77</f>
        <v>688539589442.81519</v>
      </c>
      <c r="O77" t="s">
        <v>140</v>
      </c>
      <c r="P77">
        <v>10.87</v>
      </c>
      <c r="R77" s="43"/>
      <c r="S77" t="s">
        <v>337</v>
      </c>
      <c r="T77">
        <f>58201*3600000/3.41*V77</f>
        <v>640859574193.54834</v>
      </c>
      <c r="U77" t="s">
        <v>140</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351</v>
      </c>
      <c r="C78">
        <f>C61</f>
        <v>0</v>
      </c>
      <c r="D78" t="s">
        <v>140</v>
      </c>
      <c r="F78" s="43"/>
      <c r="G78" t="s">
        <v>351</v>
      </c>
      <c r="H78">
        <f>(Bldg_Length*Bldg_Width*3*10.76)*3600000/3.41*J78</f>
        <v>658768328445.7478</v>
      </c>
      <c r="I78" t="s">
        <v>140</v>
      </c>
      <c r="J78">
        <v>10.4</v>
      </c>
      <c r="L78" s="43"/>
      <c r="M78" t="s">
        <v>351</v>
      </c>
      <c r="N78">
        <f>(Bldg_Length*Bldg_Width*3*10.76)*3600000/3.41*P78</f>
        <v>725912023460.41064</v>
      </c>
      <c r="O78" t="s">
        <v>140</v>
      </c>
      <c r="P78">
        <v>11.46</v>
      </c>
      <c r="R78" s="43"/>
      <c r="S78" t="s">
        <v>351</v>
      </c>
      <c r="T78">
        <f>58201*3600000/3.41*V78</f>
        <v>778493845161.29028</v>
      </c>
      <c r="U78" t="s">
        <v>140</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352</v>
      </c>
      <c r="C79">
        <f>C64</f>
        <v>0</v>
      </c>
      <c r="D79" t="s">
        <v>140</v>
      </c>
      <c r="F79" s="43"/>
      <c r="G79" t="s">
        <v>352</v>
      </c>
      <c r="H79">
        <f>(Bldg_Length*Bldg_Width*3*10.76)*3600000/3.41*J79</f>
        <v>468739002932.55133</v>
      </c>
      <c r="I79" t="s">
        <v>140</v>
      </c>
      <c r="J79">
        <v>7.4</v>
      </c>
      <c r="L79" s="43"/>
      <c r="M79" t="s">
        <v>352</v>
      </c>
      <c r="N79">
        <f>(Bldg_Length*Bldg_Width*3*10.76)*3600000/3.41*P79</f>
        <v>1227589442815.2493</v>
      </c>
      <c r="O79" t="s">
        <v>140</v>
      </c>
      <c r="P79">
        <v>19.38</v>
      </c>
      <c r="R79" s="43"/>
      <c r="S79" t="s">
        <v>352</v>
      </c>
      <c r="T79">
        <f>58201*3600000/3.41*V79</f>
        <v>1159445845161.2903</v>
      </c>
      <c r="U79" t="s">
        <v>140</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83</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83</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325</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348</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357</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354</v>
      </c>
      <c r="B100" t="s">
        <v>353</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349</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350</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351</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352</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83</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83</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357</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446</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447</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448</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354</v>
      </c>
      <c r="B126" t="s">
        <v>353</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349</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350</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351</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352</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449</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233</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490</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472</v>
      </c>
      <c r="C136" s="211" t="s">
        <v>470</v>
      </c>
      <c r="D136" s="212">
        <f>HLOOKUP(floor&amp;"SP"&amp;perim_zone&amp;"_WALL_"&amp;LEFT(perim_zone, 1)&amp;":Surface Int Convection Heat Rate [W](Hourly)",'Eplus results'!1:65536,'graph data'!D4,FALSE)</f>
        <v>89.652445383823505</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473</v>
      </c>
      <c r="C137" s="211" t="s">
        <v>477</v>
      </c>
      <c r="D137" s="213">
        <f>HLOOKUP(floor&amp;"SP"&amp;perim_zone&amp;"_Ceiling:Surface Int Convection Heat Rate [W](Hourly)",'Eplus results'!1:65536,'graph data'!D4,FALSE)</f>
        <v>801.41348473011203</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471</v>
      </c>
      <c r="D138" s="212">
        <f>HLOOKUP(floor&amp;"SP"&amp;perim_zone&amp;"_Floor:Surface Int Convection Heat Rate [W](Hourly)",'Eplus results'!1:65536,'graph data'!D4,FALSE)</f>
        <v>812.00464793753702</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474</v>
      </c>
      <c r="C139" s="211" t="s">
        <v>470</v>
      </c>
      <c r="D139" s="212">
        <f>HLOOKUP(floor&amp;"RP"&amp;perim_zone&amp;"_WALL_"&amp;LEFT(perim_zone, 1)&amp;":Surface Int Convection Heat Rate [W](Hourly)",'Eplus results'!1:65536,'graph data'!D4,FALSE)</f>
        <v>35.528654623602101</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473</v>
      </c>
      <c r="C140" s="211" t="s">
        <v>475</v>
      </c>
      <c r="D140" s="212">
        <f>HLOOKUP(floor&amp;"RP"&amp;perim_zone&amp;"_Ceiling:Surface Int Convection Heat Rate [W](Hourly)",'Eplus results'!1:65536,'graph data'!D4,FALSE)</f>
        <v>-45.519253210610799</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476</v>
      </c>
      <c r="D141" s="212">
        <f>HLOOKUP(floor&amp;"RP"&amp;perim_zone&amp;"_Floor:Surface Int Convection Heat Rate [W](Hourly)",'Eplus results'!1:65536,'graph data'!D4,FALSE)</f>
        <v>127.69620764579101</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490</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472</v>
      </c>
      <c r="C143" s="211" t="s">
        <v>477</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473</v>
      </c>
      <c r="C144" s="211" t="s">
        <v>471</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474</v>
      </c>
      <c r="C145" s="211" t="s">
        <v>475</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473</v>
      </c>
      <c r="C146" s="216" t="s">
        <v>476</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856</v>
      </c>
      <c r="B148" s="158">
        <f>HLOOKUP("Environment:DayType Index [](Hourly)",'Eplus results'!$1:$1048576,'graph data'!D4, FALSE)</f>
        <v>9</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369</v>
      </c>
      <c r="B149" s="184">
        <f>'graph data'!F7</f>
        <v>60.007998954804442</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867</v>
      </c>
      <c r="C151" s="219" t="s">
        <v>260</v>
      </c>
      <c r="D151" s="220" t="s">
        <v>262</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261</v>
      </c>
      <c r="D152" s="222" t="s">
        <v>263</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102</v>
      </c>
      <c r="C153" s="223">
        <f>C154</f>
        <v>76.956007799934312</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103</v>
      </c>
      <c r="C154" s="168">
        <f>'graph data'!F14</f>
        <v>76.956007799934312</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104</v>
      </c>
      <c r="C155" s="223">
        <f>C157</f>
        <v>76.804710515575351</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101</v>
      </c>
      <c r="C156" s="180">
        <f>C157</f>
        <v>76.804710515575351</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156</v>
      </c>
      <c r="C157" s="168">
        <f>IF(RunType="OH",'graph data'!F16,'graph data'!F15)</f>
        <v>76.804710515575351</v>
      </c>
      <c r="D157" s="224">
        <f>(D156-D158)/2+D158</f>
        <v>105.46456692913387</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101</v>
      </c>
      <c r="C158" s="180">
        <f>C157</f>
        <v>76.804710515575351</v>
      </c>
      <c r="D158" s="226">
        <f>D159</f>
        <v>84.929133858267718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101</v>
      </c>
      <c r="C159" s="180">
        <f>C160</f>
        <v>74.575523248943369</v>
      </c>
      <c r="D159" s="227">
        <f>IF(RunType="OH",84.9,'graph data'!F20+18)</f>
        <v>84.929133858267718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250</v>
      </c>
      <c r="C160" s="168">
        <f>IF(RunType="OH",'graph data'!F16,'graph data'!F17)</f>
        <v>74.575523248943369</v>
      </c>
      <c r="D160" s="224">
        <f>(D159-D161)/2+D161</f>
        <v>51.464566929133859</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101</v>
      </c>
      <c r="C161" s="180">
        <f>C160</f>
        <v>74.575523248943369</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251</v>
      </c>
      <c r="C162" s="223">
        <f>C163</f>
        <v>68.713276109037807</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252</v>
      </c>
      <c r="C163" s="223">
        <f>HLOOKUP(floor&amp;perim_zone&amp;" ATU OUTLET NODE:System Node Temp[C](Hourly)",'Eplus results'!1:1048576,'graph data'!D4,FALSE)*9/5+32</f>
        <v>68.713276109037807</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253</v>
      </c>
      <c r="C164" s="168">
        <f>IF(Supply_Plenum="No_Decay",'Output hourly'!D22,'graph data'!F18)</f>
        <v>68.000787961680743</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254</v>
      </c>
      <c r="C165" s="168">
        <f>IF(AND(RunType="UFAD_C", Supply_Plenum="Series"),'graph data'!F28, 'Output hourly'!D22)</f>
        <v>60.007998954804442</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264</v>
      </c>
      <c r="C166" s="232">
        <v>50</v>
      </c>
      <c r="D166" s="233">
        <f>'graph data'!$F$20+18</f>
        <v>84.929133858267718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84.929133858267718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868</v>
      </c>
      <c r="C168" s="179" t="s">
        <v>260</v>
      </c>
      <c r="D168" s="222" t="s">
        <v>262</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261</v>
      </c>
      <c r="D169" s="222" t="s">
        <v>263</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102</v>
      </c>
      <c r="C170" s="223">
        <f>C171</f>
        <v>76.770365459650336</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103</v>
      </c>
      <c r="C171" s="168">
        <f>'graph data'!F24</f>
        <v>76.770365459650336</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104</v>
      </c>
      <c r="C172" s="223">
        <f>C174</f>
        <v>78.370177621893077</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101</v>
      </c>
      <c r="C173" s="180">
        <f>C174</f>
        <v>78.370177621893077</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156</v>
      </c>
      <c r="C174" s="168">
        <f>IF(RunType="OH",'graph data'!F26,'graph data'!F25)</f>
        <v>78.370177621893077</v>
      </c>
      <c r="D174" s="224">
        <f>(D173-D175)/2+D175</f>
        <v>105.46456692913387</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101</v>
      </c>
      <c r="C175" s="180">
        <f>C174</f>
        <v>78.370177621893077</v>
      </c>
      <c r="D175" s="226">
        <f>D176</f>
        <v>84.929133858267718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101</v>
      </c>
      <c r="C176" s="180">
        <f>C177</f>
        <v>75.005836639858941</v>
      </c>
      <c r="D176" s="227">
        <f>IF(RunType="OH",84.9,'graph data'!F30+18)</f>
        <v>84.929133858267718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250</v>
      </c>
      <c r="C177" s="168">
        <f>IF(RunType="OH",'graph data'!F26,'graph data'!F27)</f>
        <v>75.005836639858941</v>
      </c>
      <c r="D177" s="224">
        <f>(D176-D178)/2+D178</f>
        <v>51.464566929133859</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101</v>
      </c>
      <c r="C178" s="180">
        <f>C177</f>
        <v>75.005836639858941</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251</v>
      </c>
      <c r="C179" s="223">
        <f>C180</f>
        <v>64.908333834452066</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252</v>
      </c>
      <c r="C180" s="223">
        <f>HLOOKUP(floor&amp;Int_zone&amp;" ATU OUTLET NODE:System Node Temp[C](Hourly)",'Eplus results'!1:1048576,'graph data'!D4,FALSE)*9/5+32</f>
        <v>64.908333834452066</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253</v>
      </c>
      <c r="C181" s="168">
        <f>IF(Supply_Plenum="No_Decay",'Output hourly'!D22,'graph data'!F28)</f>
        <v>64.908067925554349</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254</v>
      </c>
      <c r="C182" s="168">
        <f>'graph data'!B149</f>
        <v>60.007998954804442</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264</v>
      </c>
      <c r="C183" s="232">
        <v>50</v>
      </c>
      <c r="D183" s="233">
        <f>'graph data'!$F$30+18</f>
        <v>84.929133858267718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84.929133858267718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488</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519</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488</v>
      </c>
      <c r="H192" s="242" t="e">
        <f>HLOOKUP("TFRPCore_CEILING1:Surface Inside Temperature[C](Hourly)",'Eplus results'!1:65536,'graph data'!D4,FALSE)</f>
        <v>#N/A</v>
      </c>
      <c r="I192" s="241"/>
      <c r="J192" s="241"/>
      <c r="K192" s="241" t="s">
        <v>533</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88" t="s">
        <v>527</v>
      </c>
      <c r="D193" s="235"/>
      <c r="E193" s="250"/>
      <c r="F193" s="251"/>
      <c r="G193" s="251"/>
      <c r="H193" s="252"/>
      <c r="I193" s="251"/>
      <c r="J193" s="251"/>
      <c r="K193" s="253" t="s">
        <v>490</v>
      </c>
      <c r="L193" s="254" t="e">
        <f>HLOOKUP("TFRPCore_Ceiling1:Surface Int Convection Heat Rate [W](Hourly)",'Eplus results'!1:65536,'graph data'!D4,FALSE)*2</f>
        <v>#N/A</v>
      </c>
      <c r="M193" s="255"/>
      <c r="N193" s="235"/>
      <c r="O193" s="235"/>
      <c r="P193" s="256" t="s">
        <v>461</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89"/>
      <c r="D194" s="257"/>
      <c r="E194" s="258" t="s">
        <v>515</v>
      </c>
      <c r="F194" s="241"/>
      <c r="G194" s="247" t="s">
        <v>489</v>
      </c>
      <c r="H194" s="242" t="e">
        <f>HLOOKUP("TFRPCore:Zone/Sys Air Temperature[C](Hourly)",'Eplus results'!$1:$1048576,'graph data'!D4, FALSE)</f>
        <v>#N/A</v>
      </c>
      <c r="I194" s="241"/>
      <c r="J194" s="241"/>
      <c r="K194" s="259"/>
      <c r="L194" s="254"/>
      <c r="M194" s="255" t="s">
        <v>521</v>
      </c>
      <c r="N194" s="255" t="e">
        <f>HLOOKUP("TFRPCore:Zone/Sys Sensible Cooling Rate[W](Hourly)",'Eplus results'!1:65536,'graph data'!D4,FALSE)</f>
        <v>#N/A</v>
      </c>
      <c r="O194" s="260" t="s">
        <v>159</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89"/>
      <c r="D195" s="257"/>
      <c r="E195" s="258"/>
      <c r="F195" s="241"/>
      <c r="G195" s="241"/>
      <c r="H195" s="242"/>
      <c r="I195" s="241"/>
      <c r="J195" s="241"/>
      <c r="K195" s="259" t="s">
        <v>490</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89"/>
      <c r="D196" s="686" t="s">
        <v>524</v>
      </c>
      <c r="E196" s="258"/>
      <c r="F196" s="241"/>
      <c r="G196" s="247" t="s">
        <v>488</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89"/>
      <c r="D197" s="686"/>
      <c r="E197" s="258"/>
      <c r="F197" s="241"/>
      <c r="G197" s="247" t="s">
        <v>488</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89"/>
      <c r="D198" s="687" t="s">
        <v>525</v>
      </c>
      <c r="E198" s="258"/>
      <c r="F198" s="241"/>
      <c r="G198" s="241"/>
      <c r="H198" s="242"/>
      <c r="I198" s="241"/>
      <c r="J198" s="241"/>
      <c r="K198" s="259" t="s">
        <v>490</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89"/>
      <c r="D199" s="687"/>
      <c r="E199" s="258" t="s">
        <v>514</v>
      </c>
      <c r="F199" s="241"/>
      <c r="G199" s="247" t="s">
        <v>489</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89"/>
      <c r="D200" s="687"/>
      <c r="E200" s="258"/>
      <c r="F200" s="241"/>
      <c r="G200" s="241"/>
      <c r="H200" s="242"/>
      <c r="I200" s="241"/>
      <c r="J200" s="241"/>
      <c r="K200" s="259"/>
      <c r="L200" s="254"/>
      <c r="M200" s="255"/>
      <c r="N200" s="255"/>
      <c r="O200" s="260"/>
      <c r="P200" s="256" t="s">
        <v>461</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89"/>
      <c r="D201" s="687"/>
      <c r="E201" s="258"/>
      <c r="F201" s="241"/>
      <c r="G201" s="241"/>
      <c r="H201" s="242"/>
      <c r="I201" s="241"/>
      <c r="J201" s="241"/>
      <c r="K201" s="259"/>
      <c r="L201" s="254"/>
      <c r="M201" s="255" t="s">
        <v>522</v>
      </c>
      <c r="N201" s="255" t="e">
        <f>HLOOKUP("TFCore:Zone/Sys Sensible Cooling Rate[W](Hourly)",'Eplus results'!1:65536,'graph data'!D4,FALSE)</f>
        <v>#N/A</v>
      </c>
      <c r="O201" s="260" t="s">
        <v>159</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89"/>
      <c r="D202" s="687"/>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89"/>
      <c r="D203" s="687"/>
      <c r="E203" s="258" t="s">
        <v>513</v>
      </c>
      <c r="F203" s="241"/>
      <c r="G203" s="247" t="s">
        <v>489</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462</v>
      </c>
      <c r="N203" s="255">
        <f>(HLOOKUP("TFCore:Zone Total Internal Convective Heat Gain [J](Hourly)",'Eplus results'!1:1048576,'graph data'!D4,FALSE)/3600)</f>
        <v>11959.099079275027</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89"/>
      <c r="D204" s="687"/>
      <c r="E204" s="258"/>
      <c r="F204" s="241"/>
      <c r="G204" s="241"/>
      <c r="H204" s="242"/>
      <c r="I204" s="241"/>
      <c r="J204" s="241"/>
      <c r="K204" s="259"/>
      <c r="L204" s="254"/>
      <c r="M204" s="255" t="s">
        <v>463</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89"/>
      <c r="D205" s="687"/>
      <c r="E205" s="258"/>
      <c r="F205" s="241"/>
      <c r="G205" s="241"/>
      <c r="H205" s="242"/>
      <c r="I205" s="241"/>
      <c r="J205" s="241"/>
      <c r="K205" s="259" t="s">
        <v>490</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89"/>
      <c r="D206" s="686" t="s">
        <v>526</v>
      </c>
      <c r="E206" s="258"/>
      <c r="F206" s="241"/>
      <c r="G206" s="247" t="s">
        <v>488</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89"/>
      <c r="D207" s="686"/>
      <c r="E207" s="258"/>
      <c r="F207" s="241"/>
      <c r="G207" s="247" t="s">
        <v>488</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89"/>
      <c r="D208" s="235"/>
      <c r="E208" s="258"/>
      <c r="F208" s="241"/>
      <c r="G208" s="241"/>
      <c r="H208" s="242"/>
      <c r="I208" s="241"/>
      <c r="J208" s="241"/>
      <c r="K208" s="259" t="s">
        <v>490</v>
      </c>
      <c r="L208" s="254" t="e">
        <f>HLOOKUP("TFSPCore_Ceiling1:Surface Int Convection Heat Rate [W](Hourly)",'Eplus results'!1:65536,'graph data'!D4,FALSE)*2</f>
        <v>#N/A</v>
      </c>
      <c r="M208" s="255"/>
      <c r="N208" s="255"/>
      <c r="O208" s="260"/>
      <c r="P208" s="256" t="s">
        <v>461</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89"/>
      <c r="D209" s="257"/>
      <c r="E209" s="258" t="s">
        <v>3</v>
      </c>
      <c r="F209" s="241"/>
      <c r="G209" s="247" t="s">
        <v>489</v>
      </c>
      <c r="H209" s="242" t="e">
        <f>HLOOKUP("TFSPCore:Zone/Sys Air Temperature[C](Hourly)",'Eplus results'!$1:$1048576,'graph data'!D4, FALSE)</f>
        <v>#N/A</v>
      </c>
      <c r="I209" s="241"/>
      <c r="J209" s="241"/>
      <c r="K209" s="259"/>
      <c r="L209" s="254"/>
      <c r="M209" s="255" t="s">
        <v>523</v>
      </c>
      <c r="N209" s="255" t="e">
        <f>HLOOKUP("TFSPCore:Zone/Sys Sensible Cooling Rate[W](Hourly)",'Eplus results'!1:65536,'graph data'!D4,FALSE)</f>
        <v>#N/A</v>
      </c>
      <c r="O209" s="260" t="s">
        <v>159</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0"/>
      <c r="D210" s="261"/>
      <c r="E210" s="262"/>
      <c r="F210" s="263"/>
      <c r="G210" s="263"/>
      <c r="H210" s="264"/>
      <c r="I210" s="263"/>
      <c r="J210" s="263"/>
      <c r="K210" s="265" t="s">
        <v>490</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488</v>
      </c>
      <c r="H211" s="242" t="e">
        <f>IF(RunType="OH",HLOOKUP("TFCore_FLOOR1:Surface Inside Temperature[C](Hourly)",'Eplus results'!$1:$1048576,'graph data'!D4, FALSE), HLOOKUP("TFSPCore_FLOOR1:Surface Inside Temperature[C](Hourly)",'Eplus results'!1:65536,'graph data'!D4,FALSE))</f>
        <v>#N/A</v>
      </c>
      <c r="I211" s="241"/>
      <c r="J211" s="241"/>
      <c r="K211" s="247" t="s">
        <v>533</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518</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488</v>
      </c>
      <c r="H213" s="242" t="e">
        <f>IF(RunType="OH",HLOOKUP("TFCore_FLOOR1:Surface Outside Temperature[C](Hourly)",'Eplus results'!$1:$1048576,'graph data'!D4, FALSE), HLOOKUP("TFSPCore_FLOOR1:Surface Outside Temperature[C](Hourly)",'Eplus results'!1:65536,'graph data'!D4,FALSE))</f>
        <v>#N/A</v>
      </c>
      <c r="I213" s="241"/>
      <c r="J213" s="241"/>
      <c r="K213" s="247" t="s">
        <v>533</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1" t="s">
        <v>531</v>
      </c>
      <c r="C214" s="688" t="s">
        <v>529</v>
      </c>
      <c r="D214" s="235"/>
      <c r="E214" s="272"/>
      <c r="F214" s="251"/>
      <c r="G214" s="251"/>
      <c r="H214" s="252"/>
      <c r="I214" s="251"/>
      <c r="J214" s="251"/>
      <c r="K214" s="253" t="s">
        <v>490</v>
      </c>
      <c r="L214" s="254" t="e">
        <f>HLOOKUP("MFRPCore_Ceiling1:Surface Int Convection Heat Rate [W](Hourly)",'Eplus results'!1:65536,'graph data'!D4,FALSE)*2</f>
        <v>#N/A</v>
      </c>
      <c r="M214" s="255"/>
      <c r="N214" s="255"/>
      <c r="O214" s="235"/>
      <c r="P214" s="256" t="s">
        <v>461</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1"/>
      <c r="C215" s="689"/>
      <c r="D215" s="257"/>
      <c r="E215" s="258" t="s">
        <v>515</v>
      </c>
      <c r="F215" s="241"/>
      <c r="G215" s="247" t="s">
        <v>489</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521</v>
      </c>
      <c r="N215" s="255" t="e">
        <f>HLOOKUP("MFRPCore:Zone/Sys Sensible Cooling Rate[W](Hourly)",'Eplus results'!1:65536,'graph data'!D4,FALSE)</f>
        <v>#N/A</v>
      </c>
      <c r="O215" s="260" t="s">
        <v>159</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1"/>
      <c r="C216" s="689"/>
      <c r="D216" s="257"/>
      <c r="E216" s="258"/>
      <c r="F216" s="241"/>
      <c r="G216" s="241"/>
      <c r="H216" s="242"/>
      <c r="I216" s="241"/>
      <c r="J216" s="241"/>
      <c r="K216" s="259" t="s">
        <v>490</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1"/>
      <c r="C217" s="689"/>
      <c r="D217" s="686" t="s">
        <v>524</v>
      </c>
      <c r="E217" s="258"/>
      <c r="F217" s="241"/>
      <c r="G217" s="247" t="s">
        <v>488</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1"/>
      <c r="C218" s="689"/>
      <c r="D218" s="686"/>
      <c r="E218" s="258"/>
      <c r="F218" s="241"/>
      <c r="G218" s="247" t="s">
        <v>488</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1"/>
      <c r="C219" s="689"/>
      <c r="D219" s="687" t="s">
        <v>525</v>
      </c>
      <c r="E219" s="258"/>
      <c r="F219" s="241"/>
      <c r="G219" s="241"/>
      <c r="H219" s="242"/>
      <c r="I219" s="241"/>
      <c r="J219" s="241"/>
      <c r="K219" s="259" t="s">
        <v>490</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1"/>
      <c r="C220" s="689"/>
      <c r="D220" s="687"/>
      <c r="E220" s="258" t="s">
        <v>514</v>
      </c>
      <c r="F220" s="241"/>
      <c r="G220" s="247" t="s">
        <v>489</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1"/>
      <c r="C221" s="689"/>
      <c r="D221" s="687"/>
      <c r="E221" s="258"/>
      <c r="F221" s="241"/>
      <c r="G221" s="241"/>
      <c r="H221" s="242"/>
      <c r="I221" s="241"/>
      <c r="J221" s="241"/>
      <c r="K221" s="259"/>
      <c r="L221" s="254"/>
      <c r="M221" s="255"/>
      <c r="N221" s="255"/>
      <c r="O221" s="260"/>
      <c r="P221" s="256" t="s">
        <v>461</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1"/>
      <c r="C222" s="689"/>
      <c r="D222" s="687"/>
      <c r="E222" s="258"/>
      <c r="F222" s="241"/>
      <c r="G222" s="241"/>
      <c r="H222" s="242"/>
      <c r="I222" s="241"/>
      <c r="J222" s="241"/>
      <c r="K222" s="259"/>
      <c r="L222" s="254"/>
      <c r="M222" s="255" t="s">
        <v>522</v>
      </c>
      <c r="N222" s="608">
        <f>HLOOKUP("MFCore:Zone/Sys Sensible Cooling Rate [W](Hourly)",'Eplus results'!1:65536,'graph data'!D4,FALSE)</f>
        <v>12343.9977658442</v>
      </c>
      <c r="O222" s="260" t="s">
        <v>159</v>
      </c>
      <c r="P222" s="256">
        <f>N222/(N224+N225)</f>
        <v>1.0321845888237684</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1"/>
      <c r="C223" s="689"/>
      <c r="D223" s="687"/>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433.07841640251814</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1"/>
      <c r="C224" s="689"/>
      <c r="D224" s="687"/>
      <c r="E224" s="258" t="s">
        <v>513</v>
      </c>
      <c r="F224" s="241"/>
      <c r="G224" s="247" t="s">
        <v>489</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462</v>
      </c>
      <c r="N224" s="255">
        <f>(HLOOKUP("MFCore:Zone Total Internal Convective Heat Gain [J](Hourly)",'Eplus results'!1:1048576,'graph data'!D4,FALSE)/3600)</f>
        <v>11959.099079275027</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1"/>
      <c r="C225" s="689"/>
      <c r="D225" s="687"/>
      <c r="E225" s="258"/>
      <c r="F225" s="241"/>
      <c r="G225" s="241"/>
      <c r="H225" s="242"/>
      <c r="I225" s="241"/>
      <c r="J225" s="241"/>
      <c r="K225" s="259"/>
      <c r="L225" s="254"/>
      <c r="M225" s="255" t="s">
        <v>463</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1"/>
      <c r="C226" s="689"/>
      <c r="D226" s="687"/>
      <c r="E226" s="258"/>
      <c r="F226" s="241"/>
      <c r="G226" s="241"/>
      <c r="H226" s="242"/>
      <c r="I226" s="241"/>
      <c r="J226" s="241"/>
      <c r="K226" s="259" t="s">
        <v>490</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1"/>
      <c r="C227" s="689"/>
      <c r="D227" s="686" t="s">
        <v>526</v>
      </c>
      <c r="E227" s="258"/>
      <c r="F227" s="241"/>
      <c r="G227" s="247" t="s">
        <v>488</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1"/>
      <c r="C228" s="689"/>
      <c r="D228" s="686"/>
      <c r="E228" s="258"/>
      <c r="F228" s="241"/>
      <c r="G228" s="247" t="s">
        <v>488</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1"/>
      <c r="C229" s="689"/>
      <c r="D229" s="235"/>
      <c r="E229" s="258"/>
      <c r="F229" s="241"/>
      <c r="G229" s="241"/>
      <c r="H229" s="242"/>
      <c r="I229" s="241"/>
      <c r="J229" s="277"/>
      <c r="K229" s="259" t="s">
        <v>490</v>
      </c>
      <c r="L229" s="254" t="e">
        <f>HLOOKUP("MFSPCore_Ceiling1:Surface Int Convection Heat Rate [W](Hourly)",'Eplus results'!1:65536,'graph data'!D4,FALSE)*2</f>
        <v>#N/A</v>
      </c>
      <c r="M229" s="255"/>
      <c r="N229" s="255"/>
      <c r="O229" s="260"/>
      <c r="P229" s="256" t="s">
        <v>461</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1"/>
      <c r="C230" s="689"/>
      <c r="D230" s="257"/>
      <c r="E230" s="258" t="s">
        <v>3</v>
      </c>
      <c r="F230" s="241"/>
      <c r="G230" s="247" t="s">
        <v>489</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523</v>
      </c>
      <c r="N230" s="255" t="e">
        <f>HLOOKUP("MFSPCore:Zone/Sys Sensible Cooling Rate[W](Hourly)",'Eplus results'!1:65536,'graph data'!D4,FALSE)</f>
        <v>#N/A</v>
      </c>
      <c r="O230" s="260" t="s">
        <v>159</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1"/>
      <c r="C231" s="690"/>
      <c r="D231" s="261"/>
      <c r="E231" s="262"/>
      <c r="F231" s="263"/>
      <c r="G231" s="263"/>
      <c r="H231" s="264"/>
      <c r="I231" s="263"/>
      <c r="J231" s="278"/>
      <c r="K231" s="265" t="s">
        <v>490</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488</v>
      </c>
      <c r="H232" s="242" t="e">
        <f>IF(RunType="OH",HLOOKUP("MFCore_FLOOR1:Surface Inside Temperature[C](Hourly)",'Eplus results'!$1:$1048576,'graph data'!D4, FALSE), HLOOKUP("MFSPCore_FLOOR1:Surface Inside Temperature[C](Hourly)",'Eplus results'!1:65536,'graph data'!D4,FALSE))</f>
        <v>#N/A</v>
      </c>
      <c r="I232" s="241"/>
      <c r="J232" s="241"/>
      <c r="K232" s="247" t="s">
        <v>533</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517</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488</v>
      </c>
      <c r="H234" s="242" t="e">
        <f>IF(RunType="OH",HLOOKUP("MFCore_FLOOR1:Surface Outside Temperature[C](Hourly)",'Eplus results'!$1:$1048576,'graph data'!D4, FALSE), HLOOKUP("MFSPCore_FLOOR1:Surface Outside Temperature[C](Hourly)",'Eplus results'!1:65536,'graph data'!D4,FALSE))</f>
        <v>#N/A</v>
      </c>
      <c r="I234" s="241"/>
      <c r="J234" s="241"/>
      <c r="K234" s="247" t="s">
        <v>533</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88" t="s">
        <v>530</v>
      </c>
      <c r="D235" s="235"/>
      <c r="E235" s="272"/>
      <c r="F235" s="251"/>
      <c r="G235" s="251"/>
      <c r="H235" s="252"/>
      <c r="I235" s="251"/>
      <c r="J235" s="251"/>
      <c r="K235" s="253" t="s">
        <v>490</v>
      </c>
      <c r="L235" s="254" t="e">
        <f>HLOOKUP("GFRPCore_Ceiling1:Surface Int Convection Heat Rate [W](Hourly)",'Eplus results'!1:65536,'graph data'!D4,FALSE)*2</f>
        <v>#N/A</v>
      </c>
      <c r="M235" s="255"/>
      <c r="N235" s="255"/>
      <c r="O235" s="235"/>
      <c r="P235" s="256" t="s">
        <v>461</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89"/>
      <c r="D236" s="257"/>
      <c r="E236" s="258" t="s">
        <v>515</v>
      </c>
      <c r="F236" s="241"/>
      <c r="G236" s="247" t="s">
        <v>489</v>
      </c>
      <c r="H236" s="242" t="e">
        <f>HLOOKUP("GFRPCore:Zone/Sys Air Temperature[C](Hourly)",'Eplus results'!$1:$1048576,'graph data'!D4, FALSE)</f>
        <v>#N/A</v>
      </c>
      <c r="I236" s="241"/>
      <c r="J236" s="241"/>
      <c r="K236" s="259"/>
      <c r="L236" s="254"/>
      <c r="M236" s="255" t="s">
        <v>521</v>
      </c>
      <c r="N236" s="255" t="e">
        <f>HLOOKUP("GFRPCore:Zone/Sys Sensible Cooling Rate[W](Hourly)",'Eplus results'!1:65536,'graph data'!D4,FALSE)</f>
        <v>#N/A</v>
      </c>
      <c r="O236" s="260" t="s">
        <v>159</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89"/>
      <c r="D237" s="257"/>
      <c r="E237" s="258"/>
      <c r="F237" s="241"/>
      <c r="G237" s="241"/>
      <c r="H237" s="242"/>
      <c r="I237" s="241"/>
      <c r="J237" s="241"/>
      <c r="K237" s="259" t="s">
        <v>490</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89"/>
      <c r="D238" s="686" t="s">
        <v>524</v>
      </c>
      <c r="E238" s="258"/>
      <c r="F238" s="241"/>
      <c r="G238" s="247" t="s">
        <v>488</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89"/>
      <c r="D239" s="686"/>
      <c r="E239" s="258"/>
      <c r="F239" s="241"/>
      <c r="G239" s="247" t="s">
        <v>488</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89"/>
      <c r="D240" s="687" t="s">
        <v>525</v>
      </c>
      <c r="E240" s="258"/>
      <c r="F240" s="241"/>
      <c r="G240" s="241"/>
      <c r="H240" s="242"/>
      <c r="I240" s="241"/>
      <c r="J240" s="241"/>
      <c r="K240" s="259" t="s">
        <v>490</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89"/>
      <c r="D241" s="687"/>
      <c r="E241" s="258" t="s">
        <v>514</v>
      </c>
      <c r="F241" s="241"/>
      <c r="G241" s="247" t="s">
        <v>489</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89"/>
      <c r="D242" s="687"/>
      <c r="E242" s="258"/>
      <c r="F242" s="241"/>
      <c r="G242" s="241"/>
      <c r="H242" s="242"/>
      <c r="I242" s="241"/>
      <c r="J242" s="241"/>
      <c r="K242" s="259"/>
      <c r="L242" s="254"/>
      <c r="M242" s="255"/>
      <c r="N242" s="255"/>
      <c r="O242" s="260"/>
      <c r="P242" s="256" t="s">
        <v>461</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89"/>
      <c r="D243" s="687"/>
      <c r="E243" s="258"/>
      <c r="F243" s="241"/>
      <c r="G243" s="241"/>
      <c r="H243" s="242"/>
      <c r="I243" s="241"/>
      <c r="J243" s="241"/>
      <c r="K243" s="259"/>
      <c r="L243" s="254"/>
      <c r="M243" s="255" t="s">
        <v>522</v>
      </c>
      <c r="N243" s="255" t="e">
        <f>HLOOKUP("GFCore:Zone/Sys Sensible Cooling Rate[W](Hourly)",'Eplus results'!1:65536,'graph data'!D4,FALSE)</f>
        <v>#N/A</v>
      </c>
      <c r="O243" s="260" t="s">
        <v>159</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89"/>
      <c r="D244" s="687"/>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89"/>
      <c r="D245" s="687"/>
      <c r="E245" s="258" t="s">
        <v>513</v>
      </c>
      <c r="F245" s="241"/>
      <c r="G245" s="247" t="s">
        <v>489</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462</v>
      </c>
      <c r="N245" s="255">
        <f>(HLOOKUP("GFCore:Zone Total Internal Convective Heat Gain [J](Hourly)",'Eplus results'!1:1048576,'graph data'!D4,FALSE)/3600)</f>
        <v>11959.099079275027</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89"/>
      <c r="D246" s="687"/>
      <c r="E246" s="258"/>
      <c r="F246" s="241"/>
      <c r="G246" s="241"/>
      <c r="H246" s="242"/>
      <c r="I246" s="241"/>
      <c r="J246" s="241"/>
      <c r="K246" s="259"/>
      <c r="L246" s="254"/>
      <c r="M246" s="255" t="s">
        <v>463</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89"/>
      <c r="D247" s="687"/>
      <c r="E247" s="258"/>
      <c r="F247" s="241"/>
      <c r="G247" s="241"/>
      <c r="H247" s="242"/>
      <c r="I247" s="241"/>
      <c r="J247" s="241"/>
      <c r="K247" s="259" t="s">
        <v>490</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89"/>
      <c r="D248" s="686" t="s">
        <v>526</v>
      </c>
      <c r="E248" s="258"/>
      <c r="F248" s="241"/>
      <c r="G248" s="247" t="s">
        <v>488</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89"/>
      <c r="D249" s="686"/>
      <c r="E249" s="258"/>
      <c r="F249" s="241"/>
      <c r="G249" s="247" t="s">
        <v>488</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89"/>
      <c r="D250" s="235"/>
      <c r="E250" s="258"/>
      <c r="F250" s="241"/>
      <c r="G250" s="241"/>
      <c r="H250" s="242"/>
      <c r="I250" s="241"/>
      <c r="J250" s="241"/>
      <c r="K250" s="259" t="s">
        <v>490</v>
      </c>
      <c r="L250" s="254" t="e">
        <f>HLOOKUP("GFSPCore_Ceiling1:Surface Int Convection Heat Rate [W](Hourly)",'Eplus results'!1:65536,'graph data'!D4,FALSE)*2</f>
        <v>#N/A</v>
      </c>
      <c r="M250" s="255"/>
      <c r="N250" s="255"/>
      <c r="O250" s="260"/>
      <c r="P250" s="256" t="s">
        <v>461</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89"/>
      <c r="D251" s="257"/>
      <c r="E251" s="258" t="s">
        <v>3</v>
      </c>
      <c r="F251" s="241"/>
      <c r="G251" s="247" t="s">
        <v>489</v>
      </c>
      <c r="H251" s="242" t="e">
        <f>HLOOKUP("GFSPCore:Zone/Sys Air Temperature[C](Hourly)",'Eplus results'!$1:$1048576,'graph data'!D4, FALSE)</f>
        <v>#N/A</v>
      </c>
      <c r="I251" s="241"/>
      <c r="J251" s="241"/>
      <c r="K251" s="259"/>
      <c r="L251" s="254"/>
      <c r="M251" s="255" t="s">
        <v>523</v>
      </c>
      <c r="N251" s="255" t="e">
        <f>HLOOKUP("GFSPCore:Zone/Sys Sensible Cooling Rate[W](Hourly)",'Eplus results'!1:65536,'graph data'!D4,FALSE)</f>
        <v>#N/A</v>
      </c>
      <c r="O251" s="260" t="s">
        <v>159</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0"/>
      <c r="D252" s="261"/>
      <c r="E252" s="279"/>
      <c r="F252" s="263"/>
      <c r="G252" s="263"/>
      <c r="H252" s="264"/>
      <c r="I252" s="263"/>
      <c r="J252" s="263"/>
      <c r="K252" s="265" t="s">
        <v>490</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488</v>
      </c>
      <c r="H253" s="242" t="e">
        <f>IF(RunType="OH",HLOOKUP("GFCore_FLOOR1:Surface Inside Temperature[C](Hourly)",'Eplus results'!$1:$1048576,'graph data'!D4, FALSE), HLOOKUP("GFSPCore_FLOOR1:Surface Inside Temperature[C](Hourly)",'Eplus results'!1:65536,'graph data'!D4,FALSE))</f>
        <v>#N/A</v>
      </c>
      <c r="I253" s="241"/>
      <c r="J253" s="241"/>
      <c r="K253" s="241" t="s">
        <v>533</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516</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488</v>
      </c>
      <c r="H255" s="280" t="e">
        <f>IF(RunType="OH",HLOOKUP("GFCore_FLOOR1:Surface Outside Temperature[C](Hourly)",'Eplus results'!$1:$1048576,'graph data'!D4, FALSE), HLOOKUP("GFSPCore_FLOOR1:Surface Outside Temperature[C](Hourly)",'Eplus results'!1:65536,'graph data'!D4,FALSE))</f>
        <v>#N/A</v>
      </c>
      <c r="I255" s="246"/>
      <c r="J255" s="246"/>
      <c r="K255" s="246" t="s">
        <v>533</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488</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519</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488</v>
      </c>
      <c r="H262" s="242" t="e">
        <f>HLOOKUP("TFRP"&amp;perim_zone&amp;"_CEILING:Surface Inside Temperature[C](Hourly)",'Eplus results'!1:65536,'graph data'!D4,FALSE)</f>
        <v>#N/A</v>
      </c>
      <c r="I262" s="241"/>
      <c r="J262" s="241"/>
      <c r="K262" s="241" t="s">
        <v>533</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88" t="s">
        <v>527</v>
      </c>
      <c r="D263" s="235"/>
      <c r="E263" s="250"/>
      <c r="F263" s="251"/>
      <c r="G263" s="251"/>
      <c r="H263" s="252"/>
      <c r="I263" s="251"/>
      <c r="J263" s="251"/>
      <c r="K263" s="253" t="s">
        <v>490</v>
      </c>
      <c r="L263" s="254">
        <f>HLOOKUP("TFRP"&amp;perim_zone&amp;"_Ceiling:Surface Int Convection Heat Rate [W](Hourly)",'Eplus results'!1:65536,'graph data'!D4,FALSE)</f>
        <v>439.05818679906702</v>
      </c>
      <c r="M263" s="255"/>
      <c r="N263" s="235"/>
      <c r="O263" s="235"/>
      <c r="P263" s="256" t="s">
        <v>461</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89"/>
      <c r="D264" s="257"/>
      <c r="E264" s="258" t="s">
        <v>515</v>
      </c>
      <c r="F264" s="241"/>
      <c r="G264" s="247" t="s">
        <v>489</v>
      </c>
      <c r="H264" s="242" t="e">
        <f>HLOOKUP("TFRP"&amp;perim_zone&amp;":Zone/Sys Air Temperature[C](Hourly)",'Eplus results'!1:65536,'graph data'!D4, FALSE)</f>
        <v>#N/A</v>
      </c>
      <c r="I264" s="241"/>
      <c r="J264" s="241"/>
      <c r="K264" s="281" t="s">
        <v>532</v>
      </c>
      <c r="L264" s="254">
        <f>HLOOKUP("TFRP"&amp;perim_zone&amp;"_WALL_"&amp;LEFT(perim_zone, 1)&amp;":Surface Int Convection Heat Rate [W](Hourly)",'Eplus results'!1:65536,'graph data'!D4,FALSE)</f>
        <v>126.42084247632501</v>
      </c>
      <c r="M264" s="255" t="s">
        <v>521</v>
      </c>
      <c r="N264" s="255" t="e">
        <f>HLOOKUP("TFRP"&amp;perim_zone&amp;":Zone/Sys Sensible Cooling Rate[W](Hourly)",'Eplus results'!1:65536,'graph data'!D4,FALSE)</f>
        <v>#N/A</v>
      </c>
      <c r="O264" s="260" t="s">
        <v>159</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89"/>
      <c r="D265" s="257"/>
      <c r="E265" s="258"/>
      <c r="F265" s="241"/>
      <c r="G265" s="241"/>
      <c r="H265" s="242"/>
      <c r="I265" s="241"/>
      <c r="J265" s="241"/>
      <c r="K265" s="259" t="s">
        <v>490</v>
      </c>
      <c r="L265" s="254">
        <f>HLOOKUP("TFRP"&amp;perim_zone&amp;"_Floor:Surface Int Convection Heat Rate [W](Hourly)",'Eplus results'!1:65536,'graph data'!D4,FALSE)</f>
        <v>533.44372512168104</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89"/>
      <c r="D266" s="686" t="s">
        <v>524</v>
      </c>
      <c r="E266" s="258"/>
      <c r="F266" s="241"/>
      <c r="G266" s="247" t="s">
        <v>488</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89"/>
      <c r="D267" s="686"/>
      <c r="E267" s="258"/>
      <c r="F267" s="241"/>
      <c r="G267" s="247" t="s">
        <v>488</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89"/>
      <c r="D268" s="687" t="s">
        <v>525</v>
      </c>
      <c r="E268" s="258"/>
      <c r="F268" s="241"/>
      <c r="G268" s="241"/>
      <c r="H268" s="242"/>
      <c r="I268" s="241"/>
      <c r="J268" s="241"/>
      <c r="K268" s="259" t="s">
        <v>490</v>
      </c>
      <c r="L268" s="254">
        <f>HLOOKUP("TF"&amp;perim_zone&amp;"_Ceiling:Surface Int Convection Heat Rate [W](Hourly)",'Eplus results'!1:65536,'graph data'!D4,FALSE)</f>
        <v>366.288738122501</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89"/>
      <c r="D269" s="687"/>
      <c r="E269" s="258" t="s">
        <v>514</v>
      </c>
      <c r="F269" s="241"/>
      <c r="G269" s="247" t="s">
        <v>489</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89"/>
      <c r="D270" s="687"/>
      <c r="E270" s="258"/>
      <c r="F270" s="241"/>
      <c r="G270" s="241"/>
      <c r="H270" s="242"/>
      <c r="I270" s="241"/>
      <c r="J270" s="241"/>
      <c r="K270" s="259"/>
      <c r="L270" s="254"/>
      <c r="M270" s="255"/>
      <c r="N270" s="255"/>
      <c r="O270" s="260"/>
      <c r="P270" s="256" t="s">
        <v>461</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89"/>
      <c r="D271" s="687"/>
      <c r="E271" s="258"/>
      <c r="F271" s="241"/>
      <c r="G271" s="241"/>
      <c r="H271" s="242"/>
      <c r="I271" s="241"/>
      <c r="J271" s="241"/>
      <c r="K271" s="259"/>
      <c r="L271" s="254"/>
      <c r="M271" s="255" t="s">
        <v>522</v>
      </c>
      <c r="N271" s="255" t="e">
        <f>HLOOKUP("TF"&amp;perim_zone&amp;":Zone/Sys Sensible Cooling Rate[W](Hourly)",'Eplus results'!1:65536,'graph data'!D4,FALSE)</f>
        <v>#N/A</v>
      </c>
      <c r="O271" s="260" t="s">
        <v>159</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89"/>
      <c r="D272" s="687"/>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89"/>
      <c r="D273" s="687"/>
      <c r="E273" s="258" t="s">
        <v>513</v>
      </c>
      <c r="F273" s="241"/>
      <c r="G273" s="247" t="s">
        <v>489</v>
      </c>
      <c r="H273" s="242" t="e">
        <f>IF(RunType="OH",HLOOKUP("TF"&amp;perim_zone&amp;":Zone/Sys Air Temperature[C](Hourly)",'Eplus results'!1:65536,'graph data'!D4, FALSE), HLOOKUP("TF"&amp;perim_zone&amp;":UF Occupied Subzone Temperature[C](Hourly)",'Eplus results'!1:65536,'graph data'!D4, FALSE))</f>
        <v>#N/A</v>
      </c>
      <c r="I273" s="241"/>
      <c r="J273" s="241"/>
      <c r="K273" s="281" t="s">
        <v>532</v>
      </c>
      <c r="L273" s="282">
        <f>HLOOKUP("TF"&amp;perim_zone&amp;"_WALL_"&amp;LEFT(perim_zone, 1)&amp;":Surface Int Convection Heat Rate [W](Hourly)",'Eplus results'!1:65536,'graph data'!D4,FALSE)</f>
        <v>277.63436687963298</v>
      </c>
      <c r="M273" s="255" t="s">
        <v>462</v>
      </c>
      <c r="N273" s="255">
        <f>(HLOOKUP("TF"&amp;perim_zone&amp;":Zone Total Internal Convective Heat Gain [J](Hourly)",'Eplus results'!1:65536,'graph data'!D4,FALSE)/3600)</f>
        <v>1472.6496126962445</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89"/>
      <c r="D274" s="687"/>
      <c r="E274" s="258"/>
      <c r="F274" s="241"/>
      <c r="G274" s="241"/>
      <c r="H274" s="242"/>
      <c r="I274" s="241"/>
      <c r="J274" s="241"/>
      <c r="K274" s="259"/>
      <c r="L274" s="254"/>
      <c r="M274" s="255" t="s">
        <v>463</v>
      </c>
      <c r="N274" s="255">
        <f>HLOOKUP("TF"&amp;perim_zone&amp;":Zone Window Heat Gain[W](Hourly)",'Eplus results'!1:65536,'graph data'!D4,FALSE)</f>
        <v>6322.0095704022197</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89"/>
      <c r="D275" s="687"/>
      <c r="E275" s="258"/>
      <c r="F275" s="241"/>
      <c r="G275" s="241"/>
      <c r="H275" s="242"/>
      <c r="I275" s="241"/>
      <c r="J275" s="241"/>
      <c r="K275" s="259" t="s">
        <v>490</v>
      </c>
      <c r="L275" s="254">
        <f>HLOOKUP("TF"&amp;perim_zone&amp;"_Floor:Surface Int Convection Heat Rate [W](Hourly)",'Eplus results'!1:65536,'graph data'!D4,FALSE)</f>
        <v>272.17138736011401</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89"/>
      <c r="D276" s="686" t="s">
        <v>526</v>
      </c>
      <c r="E276" s="258"/>
      <c r="F276" s="241"/>
      <c r="G276" s="247" t="s">
        <v>488</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89"/>
      <c r="D277" s="686"/>
      <c r="E277" s="258"/>
      <c r="F277" s="241"/>
      <c r="G277" s="247" t="s">
        <v>488</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89"/>
      <c r="D278" s="235"/>
      <c r="E278" s="258"/>
      <c r="F278" s="241"/>
      <c r="G278" s="241"/>
      <c r="H278" s="242"/>
      <c r="I278" s="241"/>
      <c r="J278" s="241"/>
      <c r="K278" s="259" t="s">
        <v>490</v>
      </c>
      <c r="L278" s="254">
        <f>HLOOKUP("TFSP"&amp;perim_zone&amp;"_Ceiling:Surface Int Convection Heat Rate [W](Hourly)",'Eplus results'!1:65536,'graph data'!D4,FALSE)</f>
        <v>1009.11915202336</v>
      </c>
      <c r="M278" s="255"/>
      <c r="N278" s="255"/>
      <c r="O278" s="260"/>
      <c r="P278" s="256" t="s">
        <v>461</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89"/>
      <c r="D279" s="257"/>
      <c r="E279" s="258" t="s">
        <v>3</v>
      </c>
      <c r="F279" s="241"/>
      <c r="G279" s="247" t="s">
        <v>489</v>
      </c>
      <c r="H279" s="242" t="e">
        <f>HLOOKUP("TFSP"&amp;perim_zone&amp;":Zone/Sys Air Temperature[C](Hourly)",'Eplus results'!1:65536,'graph data'!D4, FALSE)</f>
        <v>#N/A</v>
      </c>
      <c r="I279" s="241"/>
      <c r="J279" s="241"/>
      <c r="K279" s="281" t="s">
        <v>532</v>
      </c>
      <c r="L279" s="254">
        <f>HLOOKUP("TFSP"&amp;perim_zone&amp;"_WALL_"&amp;LEFT(perim_zone, 1)&amp;":Surface Int Convection Heat Rate [W](Hourly)",'Eplus results'!1:65536,'graph data'!D4,FALSE)</f>
        <v>86.972129435827796</v>
      </c>
      <c r="M279" s="255" t="s">
        <v>523</v>
      </c>
      <c r="N279" s="255" t="e">
        <f>HLOOKUP("TFSP"&amp;perim_zone&amp;":Zone/Sys Sensible Cooling Rate[W](Hourly)",'Eplus results'!1:65536,'graph data'!D4,FALSE)</f>
        <v>#N/A</v>
      </c>
      <c r="O279" s="260" t="s">
        <v>159</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0"/>
      <c r="D280" s="261"/>
      <c r="E280" s="262"/>
      <c r="F280" s="263"/>
      <c r="G280" s="263"/>
      <c r="H280" s="264"/>
      <c r="I280" s="263"/>
      <c r="J280" s="263"/>
      <c r="K280" s="265" t="s">
        <v>490</v>
      </c>
      <c r="L280" s="254">
        <f>IF(RunType="OH",HLOOKUP("TF"&amp;perim_zone&amp;"_FLOOR:Surface Int Convection Heat Rate [W](Hourly)",'Eplus results'!1:65536,'graph data'!D4, FALSE), HLOOKUP("TFSP"&amp;perim_zone&amp;"_Floor:Surface Int Convection Heat Rate [W](Hourly)",'Eplus results'!1:65536,'graph data'!D4,FALSE))</f>
        <v>936.00724767957399</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488</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533</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518</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488</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533</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1" t="str">
        <f>perim_zone&amp;" (Exterior)"</f>
        <v>West (Exterior)</v>
      </c>
      <c r="C284" s="688" t="s">
        <v>529</v>
      </c>
      <c r="D284" s="235"/>
      <c r="E284" s="272"/>
      <c r="F284" s="251"/>
      <c r="G284" s="251"/>
      <c r="H284" s="252"/>
      <c r="I284" s="251"/>
      <c r="J284" s="251"/>
      <c r="K284" s="253" t="s">
        <v>490</v>
      </c>
      <c r="L284" s="254">
        <f>HLOOKUP("MFRP"&amp;perim_zone&amp;"_Ceiling:Surface Int Convection Heat Rate [W](Hourly)",'Eplus results'!1:65536,'graph data'!D4,FALSE)</f>
        <v>-45.519253210610799</v>
      </c>
      <c r="M284" s="255"/>
      <c r="N284" s="255"/>
      <c r="O284" s="235"/>
      <c r="P284" s="256" t="s">
        <v>461</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1"/>
      <c r="C285" s="689"/>
      <c r="D285" s="257"/>
      <c r="E285" s="258" t="s">
        <v>515</v>
      </c>
      <c r="F285" s="241"/>
      <c r="G285" s="247" t="s">
        <v>489</v>
      </c>
      <c r="H285" s="242" t="e">
        <f>HLOOKUP("MFRP"&amp;perim_zone&amp;":Zone/Sys Air Temperature[C](Hourly)",'Eplus results'!1:65536,'graph data'!D4, FALSE)</f>
        <v>#N/A</v>
      </c>
      <c r="I285" s="241"/>
      <c r="J285" s="241"/>
      <c r="K285" s="281" t="s">
        <v>532</v>
      </c>
      <c r="L285" s="254">
        <f>HLOOKUP("MFRP"&amp;perim_zone&amp;"_WALL_"&amp;LEFT(perim_zone, 1)&amp;":Surface Int Convection Heat Rate [W](Hourly)",'Eplus results'!1:65536,'graph data'!D4,FALSE)</f>
        <v>35.528654623602101</v>
      </c>
      <c r="M285" s="255" t="s">
        <v>521</v>
      </c>
      <c r="N285" s="255" t="e">
        <f>HLOOKUP("MFRP"&amp;perim_zone&amp;":Zone/Sys Sensible Cooling Rate[W](Hourly)",'Eplus results'!1:65536,'graph data'!D4,FALSE)</f>
        <v>#N/A</v>
      </c>
      <c r="O285" s="260" t="s">
        <v>159</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1"/>
      <c r="C286" s="689"/>
      <c r="D286" s="257"/>
      <c r="E286" s="258"/>
      <c r="F286" s="241"/>
      <c r="G286" s="241"/>
      <c r="H286" s="242"/>
      <c r="I286" s="241"/>
      <c r="J286" s="241"/>
      <c r="K286" s="259" t="s">
        <v>490</v>
      </c>
      <c r="L286" s="254">
        <f>HLOOKUP("MFRP"&amp;perim_zone&amp;"_Floor:Surface Int Convection Heat Rate [W](Hourly)",'Eplus results'!1:65536,'graph data'!D4,FALSE)</f>
        <v>127.69620764579101</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1"/>
      <c r="C287" s="689"/>
      <c r="D287" s="686" t="s">
        <v>524</v>
      </c>
      <c r="E287" s="258"/>
      <c r="F287" s="241"/>
      <c r="G287" s="247" t="s">
        <v>488</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1"/>
      <c r="C288" s="689"/>
      <c r="D288" s="686"/>
      <c r="E288" s="258"/>
      <c r="F288" s="241"/>
      <c r="G288" s="247" t="s">
        <v>488</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1"/>
      <c r="C289" s="689"/>
      <c r="D289" s="687" t="s">
        <v>525</v>
      </c>
      <c r="E289" s="258"/>
      <c r="F289" s="241"/>
      <c r="G289" s="241"/>
      <c r="H289" s="242"/>
      <c r="I289" s="241"/>
      <c r="J289" s="241"/>
      <c r="K289" s="259" t="s">
        <v>490</v>
      </c>
      <c r="L289" s="254">
        <f>HLOOKUP("MF"&amp;perim_zone&amp;"_Ceiling:Surface Int Convection Heat Rate [W](Hourly)",'Eplus results'!1:65536,'graph data'!D4,FALSE)</f>
        <v>104.253028203857</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1"/>
      <c r="C290" s="689"/>
      <c r="D290" s="687"/>
      <c r="E290" s="258" t="s">
        <v>514</v>
      </c>
      <c r="F290" s="241"/>
      <c r="G290" s="247" t="s">
        <v>489</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1"/>
      <c r="C291" s="689"/>
      <c r="D291" s="687"/>
      <c r="E291" s="258"/>
      <c r="F291" s="241"/>
      <c r="G291" s="241"/>
      <c r="H291" s="242"/>
      <c r="I291" s="241"/>
      <c r="J291" s="241"/>
      <c r="K291" s="259"/>
      <c r="L291" s="254"/>
      <c r="M291" s="255"/>
      <c r="N291" s="255"/>
      <c r="O291" s="260"/>
      <c r="P291" s="256" t="s">
        <v>461</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1"/>
      <c r="C292" s="689"/>
      <c r="D292" s="687"/>
      <c r="E292" s="258"/>
      <c r="F292" s="241"/>
      <c r="G292" s="241"/>
      <c r="H292" s="242"/>
      <c r="I292" s="241"/>
      <c r="J292" s="241"/>
      <c r="K292" s="259"/>
      <c r="L292" s="254"/>
      <c r="M292" s="255" t="s">
        <v>522</v>
      </c>
      <c r="N292" s="255" t="e">
        <f>HLOOKUP("MF"&amp;perim_zone&amp;":Zone/Sys Sensible Cooling Rate[W](Hourly)",'Eplus results'!1:65536,'graph data'!D4,FALSE)</f>
        <v>#N/A</v>
      </c>
      <c r="O292" s="260" t="s">
        <v>159</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1"/>
      <c r="C293" s="689"/>
      <c r="D293" s="687"/>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1"/>
      <c r="C294" s="689"/>
      <c r="D294" s="687"/>
      <c r="E294" s="258" t="s">
        <v>513</v>
      </c>
      <c r="F294" s="241"/>
      <c r="G294" s="247" t="s">
        <v>489</v>
      </c>
      <c r="H294" s="242" t="e">
        <f>IF(RunType="OH",HLOOKUP("MF"&amp;perim_zone&amp;":Zone/Sys Air Temperature[C](Hourly)",'Eplus results'!1:65536,'graph data'!D4, FALSE), HLOOKUP("MF"&amp;perim_zone&amp;":UF Occupied Subzone Temperature[C](Hourly)",'Eplus results'!1:65536,'graph data'!D4, FALSE))</f>
        <v>#N/A</v>
      </c>
      <c r="I294" s="241"/>
      <c r="J294" s="241"/>
      <c r="K294" s="281" t="s">
        <v>532</v>
      </c>
      <c r="L294" s="254">
        <f>HLOOKUP("MF"&amp;perim_zone&amp;"_WALL_"&amp;LEFT(perim_zone, 1)&amp;":Surface Int Convection Heat Rate [W](Hourly)",'Eplus results'!1:65536,'graph data'!D4,FALSE)</f>
        <v>197.702671666388</v>
      </c>
      <c r="M294" s="255" t="s">
        <v>462</v>
      </c>
      <c r="N294" s="255">
        <f>(HLOOKUP("MF"&amp;perim_zone&amp;":Zone Total Internal Convective Heat Gain [J](Hourly)",'Eplus results'!1:65536,'graph data'!D4,FALSE)/3600)</f>
        <v>1472.6496126962445</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1"/>
      <c r="C295" s="689"/>
      <c r="D295" s="687"/>
      <c r="E295" s="258"/>
      <c r="F295" s="241"/>
      <c r="G295" s="241"/>
      <c r="H295" s="242"/>
      <c r="I295" s="241"/>
      <c r="J295" s="241"/>
      <c r="K295" s="259"/>
      <c r="L295" s="254"/>
      <c r="M295" s="255" t="s">
        <v>463</v>
      </c>
      <c r="N295" s="255">
        <f>HLOOKUP("MF"&amp;perim_zone&amp;":Zone Window Heat Gain[W](Hourly)",'Eplus results'!1:65536,'graph data'!D4,FALSE)</f>
        <v>6394.7306556000103</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1"/>
      <c r="C296" s="689"/>
      <c r="D296" s="687"/>
      <c r="E296" s="258"/>
      <c r="F296" s="241"/>
      <c r="G296" s="241"/>
      <c r="H296" s="242"/>
      <c r="I296" s="241"/>
      <c r="J296" s="241"/>
      <c r="K296" s="259" t="s">
        <v>490</v>
      </c>
      <c r="L296" s="254">
        <f>HLOOKUP("MF"&amp;perim_zone&amp;"_Floor:Surface Int Convection Heat Rate [W](Hourly)",'Eplus results'!1:65536,'graph data'!D4,FALSE)</f>
        <v>226.89313789550701</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1"/>
      <c r="C297" s="689"/>
      <c r="D297" s="686" t="s">
        <v>526</v>
      </c>
      <c r="E297" s="258"/>
      <c r="F297" s="241"/>
      <c r="G297" s="247" t="s">
        <v>488</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1"/>
      <c r="C298" s="689"/>
      <c r="D298" s="686"/>
      <c r="E298" s="258"/>
      <c r="F298" s="241"/>
      <c r="G298" s="247" t="s">
        <v>488</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1"/>
      <c r="C299" s="689"/>
      <c r="D299" s="235"/>
      <c r="E299" s="258"/>
      <c r="F299" s="241"/>
      <c r="G299" s="241"/>
      <c r="H299" s="242"/>
      <c r="I299" s="241"/>
      <c r="J299" s="241"/>
      <c r="K299" s="259" t="s">
        <v>490</v>
      </c>
      <c r="L299" s="254">
        <f>HLOOKUP("MFSP"&amp;perim_zone&amp;"_Ceiling:Surface Int Convection Heat Rate [W](Hourly)",'Eplus results'!1:65536,'graph data'!D4,FALSE)</f>
        <v>801.41348473011203</v>
      </c>
      <c r="M299" s="255"/>
      <c r="N299" s="255"/>
      <c r="O299" s="260"/>
      <c r="P299" s="256" t="s">
        <v>461</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1"/>
      <c r="C300" s="689"/>
      <c r="D300" s="257"/>
      <c r="E300" s="258" t="s">
        <v>3</v>
      </c>
      <c r="F300" s="241"/>
      <c r="G300" s="247" t="s">
        <v>489</v>
      </c>
      <c r="H300" s="242" t="e">
        <f>HLOOKUP("MFSP"&amp;perim_zone&amp;":Zone/Sys Air Temperature[C](Hourly)",'Eplus results'!1:65536,'graph data'!D4, FALSE)</f>
        <v>#N/A</v>
      </c>
      <c r="I300" s="241"/>
      <c r="J300" s="241"/>
      <c r="K300" s="281" t="s">
        <v>532</v>
      </c>
      <c r="L300" s="254">
        <f>HLOOKUP("MFSP"&amp;perim_zone&amp;"_WALL_"&amp;LEFT(perim_zone, 1)&amp;":Surface Int Convection Heat Rate [W](Hourly)",'Eplus results'!1:65536,'graph data'!D4,FALSE)</f>
        <v>89.652445383823505</v>
      </c>
      <c r="M300" s="255" t="s">
        <v>523</v>
      </c>
      <c r="N300" s="255" t="e">
        <f>HLOOKUP("MFSP"&amp;perim_zone&amp;":Zone/Sys Sensible Cooling Rate[W](Hourly)",'Eplus results'!1:65536,'graph data'!D4,FALSE)</f>
        <v>#N/A</v>
      </c>
      <c r="O300" s="260" t="s">
        <v>159</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1"/>
      <c r="C301" s="690"/>
      <c r="D301" s="261"/>
      <c r="E301" s="262"/>
      <c r="F301" s="263"/>
      <c r="G301" s="263"/>
      <c r="H301" s="264"/>
      <c r="I301" s="263"/>
      <c r="J301" s="263"/>
      <c r="K301" s="265" t="s">
        <v>490</v>
      </c>
      <c r="L301" s="254">
        <f>IF(RunType="OH",HLOOKUP("MF"&amp;perim_zone&amp;"_FLOOR:Surface Int Convection Heat Rate [W](Hourly)",'Eplus results'!1:65536,'graph data'!D4, FALSE), HLOOKUP("MFSP"&amp;perim_zone&amp;"_Floor:Surface Int Convection Heat Rate [W](Hourly)",'Eplus results'!1:65536,'graph data'!D4,FALSE))</f>
        <v>812.00464793753702</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488</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533</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517</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488</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533</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88" t="s">
        <v>530</v>
      </c>
      <c r="D305" s="235"/>
      <c r="E305" s="272"/>
      <c r="F305" s="251"/>
      <c r="G305" s="251"/>
      <c r="H305" s="252"/>
      <c r="I305" s="251"/>
      <c r="J305" s="251"/>
      <c r="K305" s="253" t="s">
        <v>490</v>
      </c>
      <c r="L305" s="254">
        <f>HLOOKUP("GFRP"&amp;perim_zone&amp;"_Ceiling:Surface Int Convection Heat Rate [W](Hourly)",'Eplus results'!1:65536,'graph data'!D4,FALSE)</f>
        <v>-59.509869098094597</v>
      </c>
      <c r="M305" s="255"/>
      <c r="N305" s="255"/>
      <c r="O305" s="235"/>
      <c r="P305" s="256" t="s">
        <v>461</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89"/>
      <c r="D306" s="257"/>
      <c r="E306" s="258" t="s">
        <v>515</v>
      </c>
      <c r="F306" s="241"/>
      <c r="G306" s="247" t="s">
        <v>489</v>
      </c>
      <c r="H306" s="242" t="e">
        <f>HLOOKUP("GFRP"&amp;perim_zone&amp;":Zone/Sys Air Temperature[C](Hourly)",'Eplus results'!1:65536,'graph data'!D4, FALSE)</f>
        <v>#N/A</v>
      </c>
      <c r="I306" s="241"/>
      <c r="J306" s="241"/>
      <c r="K306" s="281" t="s">
        <v>532</v>
      </c>
      <c r="L306" s="254">
        <f>HLOOKUP("GFRP"&amp;perim_zone&amp;"_WALL_"&amp;LEFT(perim_zone, 1)&amp;":Surface Int Convection Heat Rate [W](Hourly)",'Eplus results'!1:65536,'graph data'!D4,FALSE)</f>
        <v>32.211616076197302</v>
      </c>
      <c r="M306" s="255" t="s">
        <v>521</v>
      </c>
      <c r="N306" s="255" t="e">
        <f>HLOOKUP("GFRP"&amp;perim_zone&amp;":Zone/Sys Sensible Cooling Rate[W](Hourly)",'Eplus results'!1:65536,'graph data'!D4,FALSE)</f>
        <v>#N/A</v>
      </c>
      <c r="O306" s="260" t="s">
        <v>159</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89"/>
      <c r="D307" s="257"/>
      <c r="E307" s="258"/>
      <c r="F307" s="241"/>
      <c r="G307" s="241"/>
      <c r="H307" s="242"/>
      <c r="I307" s="241"/>
      <c r="J307" s="241"/>
      <c r="K307" s="259" t="s">
        <v>490</v>
      </c>
      <c r="L307" s="254">
        <f>HLOOKUP("GFRP"&amp;perim_zone&amp;"_Floor:Surface Int Convection Heat Rate [W](Hourly)",'Eplus results'!1:65536,'graph data'!D4,FALSE)</f>
        <v>43.975086081637301</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89"/>
      <c r="D308" s="686" t="s">
        <v>524</v>
      </c>
      <c r="E308" s="258"/>
      <c r="F308" s="241"/>
      <c r="G308" s="247" t="s">
        <v>488</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89"/>
      <c r="D309" s="686"/>
      <c r="E309" s="258"/>
      <c r="F309" s="241"/>
      <c r="G309" s="247" t="s">
        <v>488</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89"/>
      <c r="D310" s="687" t="s">
        <v>525</v>
      </c>
      <c r="E310" s="258"/>
      <c r="F310" s="241"/>
      <c r="G310" s="241"/>
      <c r="H310" s="242"/>
      <c r="I310" s="241"/>
      <c r="J310" s="241"/>
      <c r="K310" s="259" t="s">
        <v>490</v>
      </c>
      <c r="L310" s="254">
        <f>HLOOKUP("GF"&amp;perim_zone&amp;"_Ceiling:Surface Int Convection Heat Rate [W](Hourly)",'Eplus results'!1:65536,'graph data'!D4,FALSE)</f>
        <v>319.46111294540998</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89"/>
      <c r="D311" s="687"/>
      <c r="E311" s="258" t="s">
        <v>514</v>
      </c>
      <c r="F311" s="241"/>
      <c r="G311" s="247" t="s">
        <v>489</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89"/>
      <c r="D312" s="687"/>
      <c r="E312" s="258"/>
      <c r="F312" s="241"/>
      <c r="G312" s="241"/>
      <c r="H312" s="242"/>
      <c r="I312" s="241"/>
      <c r="J312" s="241"/>
      <c r="K312" s="259"/>
      <c r="L312" s="254"/>
      <c r="M312" s="255"/>
      <c r="N312" s="255"/>
      <c r="O312" s="260"/>
      <c r="P312" s="256" t="s">
        <v>461</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89"/>
      <c r="D313" s="687"/>
      <c r="E313" s="258"/>
      <c r="F313" s="241"/>
      <c r="G313" s="241"/>
      <c r="H313" s="242"/>
      <c r="I313" s="241"/>
      <c r="J313" s="241"/>
      <c r="K313" s="259"/>
      <c r="L313" s="254"/>
      <c r="M313" s="255" t="s">
        <v>522</v>
      </c>
      <c r="N313" s="255" t="e">
        <f>HLOOKUP("GF"&amp;perim_zone&amp;":Zone/Sys Sensible Cooling Rate[W](Hourly)",'Eplus results'!1:65536,'graph data'!D4,FALSE)</f>
        <v>#N/A</v>
      </c>
      <c r="O313" s="260" t="s">
        <v>159</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89"/>
      <c r="D314" s="687"/>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89"/>
      <c r="D315" s="687"/>
      <c r="E315" s="258" t="s">
        <v>513</v>
      </c>
      <c r="F315" s="241"/>
      <c r="G315" s="247" t="s">
        <v>489</v>
      </c>
      <c r="H315" s="242" t="e">
        <f>IF(RunType="OH",HLOOKUP("GF"&amp;perim_zone&amp;":Zone/Sys Air Temperature[C](Hourly)",'Eplus results'!1:65536,'graph data'!D4, FALSE), HLOOKUP("GF"&amp;perim_zone&amp;":UF Occupied Subzone Temperature[C](Hourly)",'Eplus results'!1:65536,'graph data'!D4, FALSE))</f>
        <v>#N/A</v>
      </c>
      <c r="I315" s="241"/>
      <c r="J315" s="241"/>
      <c r="K315" s="281" t="s">
        <v>532</v>
      </c>
      <c r="L315" s="254">
        <f>HLOOKUP("GF"&amp;perim_zone&amp;"_WALL_"&amp;LEFT(perim_zone, 1)&amp;":Surface Int Convection Heat Rate [W](Hourly)",'Eplus results'!1:65536,'graph data'!D4,FALSE)</f>
        <v>250.742398485481</v>
      </c>
      <c r="M315" s="255" t="s">
        <v>462</v>
      </c>
      <c r="N315" s="255">
        <f>(HLOOKUP("GF"&amp;perim_zone&amp;":Zone Total Internal Convective Heat Gain [J](Hourly)",'Eplus results'!1:65536,'graph data'!D4,FALSE)/3600)</f>
        <v>1472.6496126962445</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89"/>
      <c r="D316" s="687"/>
      <c r="E316" s="258"/>
      <c r="F316" s="241"/>
      <c r="G316" s="241"/>
      <c r="H316" s="242"/>
      <c r="I316" s="241"/>
      <c r="J316" s="241"/>
      <c r="K316" s="259"/>
      <c r="L316" s="254"/>
      <c r="M316" s="255" t="s">
        <v>463</v>
      </c>
      <c r="N316" s="255">
        <f>HLOOKUP("GF"&amp;perim_zone&amp;":Zone Window Heat Gain[W](Hourly)",'Eplus results'!1:65536,'graph data'!D4,FALSE)</f>
        <v>5982.6964831323903</v>
      </c>
      <c r="O316" s="260"/>
      <c r="P316" s="256"/>
      <c r="Q316" s="255">
        <f>N315+L315+L307+L306+L305</f>
        <v>1740.0688442414655</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89"/>
      <c r="D317" s="687"/>
      <c r="E317" s="258"/>
      <c r="F317" s="241"/>
      <c r="G317" s="241"/>
      <c r="H317" s="242"/>
      <c r="I317" s="241"/>
      <c r="J317" s="241"/>
      <c r="K317" s="259" t="s">
        <v>490</v>
      </c>
      <c r="L317" s="254">
        <f>HLOOKUP("GF"&amp;perim_zone&amp;"_Floor:Surface Int Convection Heat Rate [W](Hourly)",'Eplus results'!1:65536,'graph data'!D4,FALSE)</f>
        <v>227.00793627786001</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89"/>
      <c r="D318" s="686" t="s">
        <v>526</v>
      </c>
      <c r="E318" s="258"/>
      <c r="F318" s="241"/>
      <c r="G318" s="247" t="s">
        <v>488</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89"/>
      <c r="D319" s="686"/>
      <c r="E319" s="258"/>
      <c r="F319" s="241"/>
      <c r="G319" s="247" t="s">
        <v>488</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89"/>
      <c r="D320" s="235"/>
      <c r="E320" s="258"/>
      <c r="F320" s="241"/>
      <c r="G320" s="241"/>
      <c r="H320" s="242"/>
      <c r="I320" s="241"/>
      <c r="J320" s="241"/>
      <c r="K320" s="259" t="s">
        <v>490</v>
      </c>
      <c r="L320" s="254">
        <f>HLOOKUP("GFSP"&amp;perim_zone&amp;"_Ceiling:Surface Int Convection Heat Rate [W](Hourly)",'Eplus results'!1:65536,'graph data'!D4,FALSE)</f>
        <v>547.65952816285198</v>
      </c>
      <c r="M320" s="255"/>
      <c r="N320" s="255"/>
      <c r="O320" s="260"/>
      <c r="P320" s="256" t="s">
        <v>461</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89"/>
      <c r="D321" s="257"/>
      <c r="E321" s="258" t="s">
        <v>3</v>
      </c>
      <c r="F321" s="241"/>
      <c r="G321" s="247" t="s">
        <v>489</v>
      </c>
      <c r="H321" s="242" t="e">
        <f>HLOOKUP("GFSP"&amp;perim_zone&amp;":Zone/Sys Air Temperature[C](Hourly)",'Eplus results'!1:65536,'graph data'!D4, FALSE)</f>
        <v>#N/A</v>
      </c>
      <c r="I321" s="241"/>
      <c r="J321" s="241"/>
      <c r="K321" s="281" t="s">
        <v>532</v>
      </c>
      <c r="L321" s="254">
        <f>HLOOKUP("GFSP"&amp;perim_zone&amp;"_WALL_"&amp;LEFT(perim_zone, 1)&amp;":Surface Int Convection Heat Rate [W](Hourly)",'Eplus results'!1:65536,'graph data'!D4,FALSE)</f>
        <v>58.828472734923601</v>
      </c>
      <c r="M321" s="255" t="s">
        <v>523</v>
      </c>
      <c r="N321" s="255" t="e">
        <f>HLOOKUP("GFSP"&amp;perim_zone&amp;":Zone/Sys Sensible Cooling Rate[W](Hourly)",'Eplus results'!1:65536,'graph data'!D4,FALSE)</f>
        <v>#N/A</v>
      </c>
      <c r="O321" s="260" t="s">
        <v>159</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0"/>
      <c r="D322" s="261"/>
      <c r="E322" s="279"/>
      <c r="F322" s="263"/>
      <c r="G322" s="263"/>
      <c r="H322" s="264"/>
      <c r="I322" s="263"/>
      <c r="J322" s="263"/>
      <c r="K322" s="265" t="s">
        <v>490</v>
      </c>
      <c r="L322" s="254">
        <f>IF(RunType="OH",HLOOKUP("GF"&amp;perim_zone&amp;"_FLOOR:Surface Int Convection Heat Rate [W](Hourly)",'Eplus results'!1:65536,'graph data'!D4, FALSE), HLOOKUP("GFSP"&amp;perim_zone&amp;"_Floor:Surface Int Convection Heat Rate [W](Hourly)",'Eplus results'!1:65536,'graph data'!D4,FALSE))</f>
        <v>169.680386839671</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488</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533</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516</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488</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365</v>
      </c>
      <c r="C331" s="152">
        <f>'graph data'!H33</f>
        <v>9.1596613681909744</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366</v>
      </c>
      <c r="C332" s="152">
        <f>'graph data'!H34</f>
        <v>8.0625579694291716</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364</v>
      </c>
      <c r="C333" s="152">
        <f>'graph data'!H35</f>
        <v>8.5161951326026823</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363</v>
      </c>
      <c r="C334" s="152">
        <f>'graph data'!H36</f>
        <v>8.7824869280481508</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367</v>
      </c>
      <c r="C335" s="152">
        <f>'graph data'!H37</f>
        <v>4.9003348796476232</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176</v>
      </c>
      <c r="C336" s="152">
        <f>'graph data'!H38</f>
        <v>7.8842472555837233</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478</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351</v>
      </c>
      <c r="C340" s="290" t="e">
        <f>HLOOKUP(floor&amp;Int_zone&amp;":Zone/Sys Sensible Cooling Rate[W](Hourly)",'Eplus results'!1:1048576,'graph data'!D4,FALSE)</f>
        <v>#N/A</v>
      </c>
      <c r="D340" s="291" t="s">
        <v>233</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462</v>
      </c>
      <c r="C341" s="62">
        <f>(HLOOKUP(floor&amp;Int_zone&amp;":Zone Total Internal Total Heat Gain [J](Hourly)",'Eplus results'!1:1048576,'graph data'!D4,FALSE)/3600)</f>
        <v>26823.822479387331</v>
      </c>
      <c r="D341" s="60" t="s">
        <v>233</v>
      </c>
      <c r="E341" s="292">
        <f>C341/'Output hourly'!$D$11</f>
        <v>2.1916255883106324</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463</v>
      </c>
      <c r="C342" s="62">
        <f>HLOOKUP(floor&amp;Int_zone&amp;":Zone Window Heat Gain[W](Hourly)",'Eplus results'!1:1048576,'graph data'!D4,FALSE)</f>
        <v>0</v>
      </c>
      <c r="D342" s="60" t="s">
        <v>233</v>
      </c>
      <c r="E342" s="294">
        <f>-1.1*'Output hourly'!H53*('graph data'!C165-'graph data'!C155)/3.41</f>
        <v>1.2569495489048104</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461</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478</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351</v>
      </c>
      <c r="C346" s="62" t="e">
        <f>HLOOKUP(floor&amp;perim_zone&amp;":Zone/Sys Sensible Cooling Rate[W](Hourly)",'Eplus results'!1:1048576,'graph data'!D4,FALSE)</f>
        <v>#N/A</v>
      </c>
      <c r="D346" s="300" t="s">
        <v>233</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462</v>
      </c>
      <c r="C347" s="62">
        <f>HLOOKUP(floor&amp;perim_zone&amp;":Zone Total Internal Total Heat Gain [J](Hourly)",'Eplus results'!1:1048576,'graph data'!D4,FALSE)/3600</f>
        <v>3303.0992989897782</v>
      </c>
      <c r="D347" s="300" t="s">
        <v>233</v>
      </c>
      <c r="E347" s="301">
        <f>C347/'Output hourly'!$D$12</f>
        <v>2.1916250976033034</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463</v>
      </c>
      <c r="C348" s="302">
        <f>HLOOKUP(floor&amp;perim_zone&amp;":Zone Window Heat Gain[W](Hourly)",'Eplus results'!1:1048576,'graph data'!D4,FALSE)</f>
        <v>6394.7306556000103</v>
      </c>
      <c r="D348" s="303" t="s">
        <v>233</v>
      </c>
      <c r="E348" s="301">
        <f>C348/'Output hourly'!$D$12</f>
        <v>4.2429400174292429</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461</v>
      </c>
      <c r="C349" s="305" t="e">
        <f>E346/E349</f>
        <v>#N/A</v>
      </c>
      <c r="D349" s="300"/>
      <c r="E349" s="306">
        <f>SUM(E347:E348)</f>
        <v>6.4345651150325462</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480</v>
      </c>
      <c r="C350" s="308">
        <f>E350/E349</f>
        <v>0.46689352426460817</v>
      </c>
      <c r="D350" s="300"/>
      <c r="E350" s="301">
        <f>1.08*'Output hourly'!$I$53*('graph data'!C164-'graph data'!C165)/3.41</f>
        <v>3.0042567836676493</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481</v>
      </c>
      <c r="C351" s="308">
        <f>E351/E349</f>
        <v>8.8379315712259557E-3</v>
      </c>
      <c r="D351" s="61"/>
      <c r="E351" s="301">
        <f>1.08*'Output hourly'!$I$53*('graph data'!C153-'graph data'!C157)/3.41</f>
        <v>5.6868246177255319E-2</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482</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483</v>
      </c>
      <c r="C355" s="299"/>
      <c r="D355" s="61" t="s">
        <v>479</v>
      </c>
      <c r="E355" s="313">
        <f>1.1*'Output hourly'!$I$53*('graph data'!C165-'graph data'!C153)/3.41</f>
        <v>-6.4882311474895245</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484</v>
      </c>
      <c r="C356" s="54"/>
      <c r="D356" s="315">
        <f>E356/E359</f>
        <v>0.47682136523971475</v>
      </c>
      <c r="E356" s="294">
        <f>-1.1*'Output hourly'!$I$53*(('graph data'!C155*(2.7432-1.7)+'graph data'!C160*1.7)/2.7432-'graph data'!C164)/3.41</f>
        <v>-2.8415526333311174</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485</v>
      </c>
      <c r="C357" s="54"/>
      <c r="D357" s="315">
        <f>E357/E359</f>
        <v>0.51345925018560967</v>
      </c>
      <c r="E357" s="301">
        <f>-1.1*'Output hourly'!$I$53*('graph data'!C164-'graph data'!C165)/3.41</f>
        <v>-3.0598911685503838</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486</v>
      </c>
      <c r="C358" s="54"/>
      <c r="D358" s="315">
        <f>E358/E359</f>
        <v>9.719384574675697E-3</v>
      </c>
      <c r="E358" s="301">
        <f>-1.1*'Output hourly'!$I$53*('graph data'!C154-'graph data'!C157)/3.41</f>
        <v>-5.7921361847204485E-2</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-5.9593651637287053</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234</v>
      </c>
      <c r="E361" s="59" t="s">
        <v>240</v>
      </c>
      <c r="F361" s="59" t="s">
        <v>464</v>
      </c>
      <c r="G361" s="59" t="s">
        <v>240</v>
      </c>
      <c r="H361" s="59" t="s">
        <v>233</v>
      </c>
      <c r="I361" s="321" t="s">
        <v>465</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77</v>
      </c>
      <c r="E362" s="60" t="s">
        <v>466</v>
      </c>
      <c r="F362" s="60" t="s">
        <v>467</v>
      </c>
      <c r="G362" s="60" t="s">
        <v>468</v>
      </c>
      <c r="H362" s="60" t="s">
        <v>469</v>
      </c>
      <c r="I362" s="288" t="s">
        <v>469</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472</v>
      </c>
      <c r="C363" s="61" t="s">
        <v>470</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473</v>
      </c>
      <c r="C364" s="61" t="s">
        <v>477</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471</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474</v>
      </c>
      <c r="C366" s="61" t="s">
        <v>470</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473</v>
      </c>
      <c r="C367" s="61" t="s">
        <v>475</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476</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234</v>
      </c>
      <c r="E371" s="60" t="s">
        <v>240</v>
      </c>
      <c r="F371" s="60" t="s">
        <v>464</v>
      </c>
      <c r="G371" s="60" t="s">
        <v>240</v>
      </c>
      <c r="H371" s="60" t="s">
        <v>233</v>
      </c>
      <c r="I371" s="288" t="s">
        <v>465</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77</v>
      </c>
      <c r="E372" s="60" t="s">
        <v>466</v>
      </c>
      <c r="F372" s="60" t="s">
        <v>467</v>
      </c>
      <c r="G372" s="60" t="s">
        <v>468</v>
      </c>
      <c r="H372" s="60" t="s">
        <v>469</v>
      </c>
      <c r="I372" s="288" t="s">
        <v>469</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472</v>
      </c>
      <c r="C373" s="61" t="s">
        <v>477</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473</v>
      </c>
      <c r="C374" s="211" t="s">
        <v>471</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474</v>
      </c>
      <c r="C375" s="61" t="s">
        <v>475</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473</v>
      </c>
      <c r="C376" s="216" t="s">
        <v>476</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487</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76</v>
      </c>
      <c r="F440" s="150" t="s">
        <v>76</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358</v>
      </c>
      <c r="D441" s="232" t="s">
        <v>91</v>
      </c>
      <c r="E441" s="219" t="s">
        <v>70</v>
      </c>
      <c r="F441" s="219" t="s">
        <v>71</v>
      </c>
      <c r="G441" s="343" t="s">
        <v>874</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362</v>
      </c>
      <c r="D442" s="223" t="s">
        <v>367</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461</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105</v>
      </c>
      <c r="E444" s="179" t="s">
        <v>324</v>
      </c>
      <c r="F444" s="179" t="s">
        <v>345</v>
      </c>
      <c r="G444" s="179" t="s">
        <v>346</v>
      </c>
      <c r="H444" s="54" t="s">
        <v>31</v>
      </c>
      <c r="I444" s="297" t="s">
        <v>461</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110</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111</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112</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113</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114</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115</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116</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117</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118</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119</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120</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121</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122</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123</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124</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125</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126</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127</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128</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129</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130</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131</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388</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389</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390</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391</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392</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393</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394</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395</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396</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397</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371</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372</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373</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374</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375</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376</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377</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378</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379</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380</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381</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382</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383</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384</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385</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386</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387</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417</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418</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419</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420</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421</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422</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423</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424</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425</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426</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427</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428</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429</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430</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431</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432</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433</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434</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435</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436</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437</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438</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439</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440</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441</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442</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443</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444</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445</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265</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266</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267</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268</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269</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270</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271</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272</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273</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274</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275</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276</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277</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278</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279</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280</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281</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282</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283</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284</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285</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286</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287</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288</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289</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290</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291</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292</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293</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294</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295</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296</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297</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298</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299</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300</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301</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302</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303</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304</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305</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306</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307</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308</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309</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310</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164</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165</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166</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167</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168</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169</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170</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171</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172</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173</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347</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92" t="s">
        <v>725</v>
      </c>
      <c r="D616" s="693"/>
      <c r="E616" s="693"/>
      <c r="F616" s="694"/>
      <c r="G616" s="695" t="s">
        <v>924</v>
      </c>
      <c r="H616" s="693"/>
      <c r="I616" s="693"/>
      <c r="J616" s="694"/>
      <c r="K616" s="696" t="s">
        <v>842</v>
      </c>
      <c r="L616" s="696"/>
      <c r="M616" s="696"/>
      <c r="N616" s="696"/>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837</v>
      </c>
      <c r="C617" s="128" t="s">
        <v>838</v>
      </c>
      <c r="D617" s="128" t="s">
        <v>839</v>
      </c>
      <c r="E617" s="128" t="s">
        <v>840</v>
      </c>
      <c r="F617" s="128" t="s">
        <v>841</v>
      </c>
      <c r="G617" s="128" t="s">
        <v>838</v>
      </c>
      <c r="H617" s="128" t="s">
        <v>839</v>
      </c>
      <c r="I617" s="128" t="s">
        <v>840</v>
      </c>
      <c r="J617" s="128" t="s">
        <v>841</v>
      </c>
      <c r="K617" s="128" t="s">
        <v>838</v>
      </c>
      <c r="L617" s="128" t="s">
        <v>839</v>
      </c>
      <c r="M617" s="128" t="s">
        <v>840</v>
      </c>
      <c r="N617" s="128" t="s">
        <v>841</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953</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954</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955</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J1774"/>
  <sheetViews>
    <sheetView workbookViewId="0">
      <pane xSplit="5" ySplit="1" topLeftCell="ADM2" activePane="bottomRight" state="frozenSplit"/>
      <selection pane="topRight" activeCell="D1" sqref="D1"/>
      <selection pane="bottomLeft"/>
      <selection pane="bottomRight" activeCell="ADR26" sqref="ADR26"/>
    </sheetView>
  </sheetViews>
  <sheetFormatPr defaultRowHeight="12.75"/>
  <cols>
    <col min="391" max="391" width="36.85546875" customWidth="1"/>
    <col min="481" max="481" width="10.5703125" customWidth="1"/>
    <col min="709" max="709" width="11" bestFit="1" customWidth="1"/>
  </cols>
  <sheetData>
    <row r="1" spans="1:1076" s="644" customFormat="1" ht="204">
      <c r="A1" s="644" t="s">
        <v>25</v>
      </c>
      <c r="B1" s="644" t="s">
        <v>26</v>
      </c>
      <c r="C1" s="644" t="s">
        <v>1152</v>
      </c>
      <c r="D1" s="644" t="s">
        <v>1153</v>
      </c>
      <c r="E1" s="644" t="s">
        <v>1154</v>
      </c>
      <c r="F1" s="644" t="s">
        <v>1155</v>
      </c>
      <c r="G1" s="644" t="s">
        <v>1156</v>
      </c>
      <c r="H1" s="644" t="s">
        <v>1157</v>
      </c>
      <c r="I1" s="644" t="s">
        <v>1158</v>
      </c>
      <c r="J1" s="644" t="s">
        <v>1159</v>
      </c>
      <c r="K1" s="644" t="s">
        <v>1160</v>
      </c>
      <c r="L1" s="644" t="s">
        <v>1161</v>
      </c>
      <c r="M1" s="644" t="s">
        <v>1162</v>
      </c>
      <c r="N1" s="644" t="s">
        <v>1163</v>
      </c>
      <c r="O1" s="644" t="s">
        <v>1164</v>
      </c>
      <c r="P1" s="644" t="s">
        <v>1165</v>
      </c>
      <c r="Q1" s="644" t="s">
        <v>1166</v>
      </c>
      <c r="R1" s="644" t="s">
        <v>1167</v>
      </c>
      <c r="S1" s="644" t="s">
        <v>1168</v>
      </c>
      <c r="T1" s="644" t="s">
        <v>1169</v>
      </c>
      <c r="U1" s="644" t="s">
        <v>1170</v>
      </c>
      <c r="V1" s="644" t="s">
        <v>1171</v>
      </c>
      <c r="W1" s="644" t="s">
        <v>1172</v>
      </c>
      <c r="X1" s="644" t="s">
        <v>1173</v>
      </c>
      <c r="Y1" s="644" t="s">
        <v>1174</v>
      </c>
      <c r="Z1" s="644" t="s">
        <v>1175</v>
      </c>
      <c r="AA1" s="644" t="s">
        <v>1176</v>
      </c>
      <c r="AB1" s="644" t="s">
        <v>1177</v>
      </c>
      <c r="AC1" s="644" t="s">
        <v>1178</v>
      </c>
      <c r="AD1" s="644" t="s">
        <v>1179</v>
      </c>
      <c r="AE1" s="644" t="s">
        <v>1180</v>
      </c>
      <c r="AF1" s="644" t="s">
        <v>1181</v>
      </c>
      <c r="AG1" s="644" t="s">
        <v>1182</v>
      </c>
      <c r="AH1" s="644" t="s">
        <v>1183</v>
      </c>
      <c r="AI1" s="644" t="s">
        <v>1184</v>
      </c>
      <c r="AJ1" s="644" t="s">
        <v>1185</v>
      </c>
      <c r="AK1" s="645" t="s">
        <v>1186</v>
      </c>
      <c r="AL1" s="644" t="s">
        <v>1187</v>
      </c>
      <c r="AM1" s="644" t="s">
        <v>1188</v>
      </c>
      <c r="AN1" s="644" t="s">
        <v>1189</v>
      </c>
      <c r="AO1" s="644" t="s">
        <v>1190</v>
      </c>
      <c r="AP1" s="644" t="s">
        <v>1191</v>
      </c>
      <c r="AQ1" s="644" t="s">
        <v>1192</v>
      </c>
      <c r="AR1" s="644" t="s">
        <v>1193</v>
      </c>
      <c r="AS1" s="644" t="s">
        <v>1194</v>
      </c>
      <c r="AT1" s="644" t="s">
        <v>1195</v>
      </c>
      <c r="AU1" s="644" t="s">
        <v>1196</v>
      </c>
      <c r="AV1" s="644" t="s">
        <v>1197</v>
      </c>
      <c r="AW1" s="644" t="s">
        <v>1198</v>
      </c>
      <c r="AX1" s="644" t="s">
        <v>1199</v>
      </c>
      <c r="AY1" s="644" t="s">
        <v>1200</v>
      </c>
      <c r="AZ1" s="644" t="s">
        <v>1201</v>
      </c>
      <c r="BA1" s="644" t="s">
        <v>1202</v>
      </c>
      <c r="BB1" s="644" t="s">
        <v>1203</v>
      </c>
      <c r="BC1" s="644" t="s">
        <v>1204</v>
      </c>
      <c r="BD1" s="644" t="s">
        <v>1205</v>
      </c>
      <c r="BE1" s="644" t="s">
        <v>1206</v>
      </c>
      <c r="BF1" s="644" t="s">
        <v>1207</v>
      </c>
      <c r="BG1" s="644" t="s">
        <v>1208</v>
      </c>
      <c r="BH1" s="644" t="s">
        <v>1209</v>
      </c>
      <c r="BI1" s="644" t="s">
        <v>1210</v>
      </c>
      <c r="BJ1" s="644" t="s">
        <v>1211</v>
      </c>
      <c r="BK1" s="644" t="s">
        <v>1212</v>
      </c>
      <c r="BL1" s="644" t="s">
        <v>1213</v>
      </c>
      <c r="BM1" s="644" t="s">
        <v>1214</v>
      </c>
      <c r="BN1" s="644" t="s">
        <v>1215</v>
      </c>
      <c r="BO1" s="644" t="s">
        <v>1216</v>
      </c>
      <c r="BP1" s="644" t="s">
        <v>1217</v>
      </c>
      <c r="BQ1" s="644" t="s">
        <v>1218</v>
      </c>
      <c r="BR1" s="644" t="s">
        <v>1219</v>
      </c>
      <c r="BS1" s="644" t="s">
        <v>1220</v>
      </c>
      <c r="BT1" s="644" t="s">
        <v>1221</v>
      </c>
      <c r="BU1" s="644" t="s">
        <v>1222</v>
      </c>
      <c r="BV1" s="644" t="s">
        <v>1223</v>
      </c>
      <c r="BW1" s="644" t="s">
        <v>1224</v>
      </c>
      <c r="BX1" s="644" t="s">
        <v>1225</v>
      </c>
      <c r="BY1" s="644" t="s">
        <v>1226</v>
      </c>
      <c r="BZ1" s="644" t="s">
        <v>1227</v>
      </c>
      <c r="CA1" s="644" t="s">
        <v>1228</v>
      </c>
      <c r="CB1" s="644" t="s">
        <v>1229</v>
      </c>
      <c r="CC1" s="644" t="s">
        <v>1230</v>
      </c>
      <c r="CD1" s="644" t="s">
        <v>1231</v>
      </c>
      <c r="CE1" s="644" t="s">
        <v>1232</v>
      </c>
      <c r="CF1" s="644" t="s">
        <v>1233</v>
      </c>
      <c r="CG1" s="644" t="s">
        <v>1234</v>
      </c>
      <c r="CH1" s="644" t="s">
        <v>1235</v>
      </c>
      <c r="CI1" s="644" t="s">
        <v>1236</v>
      </c>
      <c r="CJ1" s="644" t="s">
        <v>1237</v>
      </c>
      <c r="CK1" s="644" t="s">
        <v>1238</v>
      </c>
      <c r="CL1" s="644" t="s">
        <v>1239</v>
      </c>
      <c r="CM1" s="644" t="s">
        <v>1240</v>
      </c>
      <c r="CN1" s="644" t="s">
        <v>1241</v>
      </c>
      <c r="CO1" s="644" t="s">
        <v>1242</v>
      </c>
      <c r="CP1" s="644" t="s">
        <v>1243</v>
      </c>
      <c r="CQ1" s="644" t="s">
        <v>1244</v>
      </c>
      <c r="CR1" s="644" t="s">
        <v>1245</v>
      </c>
      <c r="CS1" s="644" t="s">
        <v>1246</v>
      </c>
      <c r="CT1" s="644" t="s">
        <v>1247</v>
      </c>
      <c r="CU1" s="644" t="s">
        <v>1248</v>
      </c>
      <c r="CV1" s="644" t="s">
        <v>1249</v>
      </c>
      <c r="CW1" s="644" t="s">
        <v>1250</v>
      </c>
      <c r="CX1" s="644" t="s">
        <v>1251</v>
      </c>
      <c r="CY1" s="644" t="s">
        <v>1252</v>
      </c>
      <c r="CZ1" s="644" t="s">
        <v>1253</v>
      </c>
      <c r="DA1" s="644" t="s">
        <v>1254</v>
      </c>
      <c r="DB1" s="644" t="s">
        <v>1255</v>
      </c>
      <c r="DC1" s="644" t="s">
        <v>1256</v>
      </c>
      <c r="DD1" s="644" t="s">
        <v>1257</v>
      </c>
      <c r="DE1" s="644" t="s">
        <v>1258</v>
      </c>
      <c r="DF1" s="644" t="s">
        <v>1259</v>
      </c>
      <c r="DG1" s="644" t="s">
        <v>1260</v>
      </c>
      <c r="DH1" s="644" t="s">
        <v>1261</v>
      </c>
      <c r="DI1" s="644" t="s">
        <v>1262</v>
      </c>
      <c r="DJ1" s="644" t="s">
        <v>1263</v>
      </c>
      <c r="DK1" s="644" t="s">
        <v>1264</v>
      </c>
      <c r="DL1" s="644" t="s">
        <v>1265</v>
      </c>
      <c r="DM1" s="644" t="s">
        <v>1266</v>
      </c>
      <c r="DN1" s="644" t="s">
        <v>1267</v>
      </c>
      <c r="DO1" s="644" t="s">
        <v>1268</v>
      </c>
      <c r="DP1" s="644" t="s">
        <v>1269</v>
      </c>
      <c r="DQ1" s="644" t="s">
        <v>1270</v>
      </c>
      <c r="DR1" s="644" t="s">
        <v>1271</v>
      </c>
      <c r="DS1" s="644" t="s">
        <v>1272</v>
      </c>
      <c r="DT1" s="644" t="s">
        <v>1273</v>
      </c>
      <c r="DU1" s="644" t="s">
        <v>1274</v>
      </c>
      <c r="DV1" s="644" t="s">
        <v>1275</v>
      </c>
      <c r="DW1" s="644" t="s">
        <v>1276</v>
      </c>
      <c r="DX1" s="644" t="s">
        <v>1277</v>
      </c>
      <c r="DY1" s="644" t="s">
        <v>1278</v>
      </c>
      <c r="DZ1" s="644" t="s">
        <v>1279</v>
      </c>
      <c r="EA1" s="644" t="s">
        <v>1280</v>
      </c>
      <c r="EB1" s="644" t="s">
        <v>1281</v>
      </c>
      <c r="EC1" s="644" t="s">
        <v>1282</v>
      </c>
      <c r="ED1" s="644" t="s">
        <v>1283</v>
      </c>
      <c r="EE1" s="644" t="s">
        <v>1284</v>
      </c>
      <c r="EF1" s="644" t="s">
        <v>1285</v>
      </c>
      <c r="EG1" s="644" t="s">
        <v>1286</v>
      </c>
      <c r="EH1" s="644" t="s">
        <v>1287</v>
      </c>
      <c r="EI1" s="644" t="s">
        <v>1288</v>
      </c>
      <c r="EJ1" s="644" t="s">
        <v>1289</v>
      </c>
      <c r="EK1" s="644" t="s">
        <v>1290</v>
      </c>
      <c r="EL1" s="644" t="s">
        <v>1291</v>
      </c>
      <c r="EM1" s="644" t="s">
        <v>1292</v>
      </c>
      <c r="EN1" s="644" t="s">
        <v>1293</v>
      </c>
      <c r="EO1" s="644" t="s">
        <v>1294</v>
      </c>
      <c r="EP1" s="644" t="s">
        <v>1295</v>
      </c>
      <c r="EQ1" s="644" t="s">
        <v>1296</v>
      </c>
      <c r="ER1" s="644" t="s">
        <v>1297</v>
      </c>
      <c r="ES1" s="644" t="s">
        <v>1298</v>
      </c>
      <c r="ET1" s="644" t="s">
        <v>1299</v>
      </c>
      <c r="EU1" s="644" t="s">
        <v>1300</v>
      </c>
      <c r="EV1" s="644" t="s">
        <v>1301</v>
      </c>
      <c r="EW1" s="644" t="s">
        <v>1302</v>
      </c>
      <c r="EX1" s="644" t="s">
        <v>1303</v>
      </c>
      <c r="EY1" s="644" t="s">
        <v>1304</v>
      </c>
      <c r="EZ1" s="644" t="s">
        <v>1305</v>
      </c>
      <c r="FA1" s="644" t="s">
        <v>1306</v>
      </c>
      <c r="FB1" s="644" t="s">
        <v>1307</v>
      </c>
      <c r="FC1" s="644" t="s">
        <v>1308</v>
      </c>
      <c r="FD1" s="644" t="s">
        <v>1309</v>
      </c>
      <c r="FE1" s="644" t="s">
        <v>1310</v>
      </c>
      <c r="FF1" s="644" t="s">
        <v>1311</v>
      </c>
      <c r="FG1" s="644" t="s">
        <v>1312</v>
      </c>
      <c r="FH1" s="644" t="s">
        <v>1313</v>
      </c>
      <c r="FI1" s="644" t="s">
        <v>1314</v>
      </c>
      <c r="FJ1" s="644" t="s">
        <v>1315</v>
      </c>
      <c r="FK1" s="644" t="s">
        <v>1316</v>
      </c>
      <c r="FL1" s="644" t="s">
        <v>1317</v>
      </c>
      <c r="FM1" s="644" t="s">
        <v>1318</v>
      </c>
      <c r="FN1" s="644" t="s">
        <v>1319</v>
      </c>
      <c r="FO1" s="644" t="s">
        <v>1320</v>
      </c>
      <c r="FP1" s="644" t="s">
        <v>1321</v>
      </c>
      <c r="FQ1" s="644" t="s">
        <v>1322</v>
      </c>
      <c r="FR1" s="644" t="s">
        <v>1323</v>
      </c>
      <c r="FS1" s="644" t="s">
        <v>1324</v>
      </c>
      <c r="FT1" s="644" t="s">
        <v>1325</v>
      </c>
      <c r="FU1" s="644" t="s">
        <v>1326</v>
      </c>
      <c r="FV1" s="644" t="s">
        <v>1327</v>
      </c>
      <c r="FW1" s="644" t="s">
        <v>1328</v>
      </c>
      <c r="FX1" s="644" t="s">
        <v>1329</v>
      </c>
      <c r="FY1" s="644" t="s">
        <v>1330</v>
      </c>
      <c r="FZ1" s="644" t="s">
        <v>1331</v>
      </c>
      <c r="GA1" s="644" t="s">
        <v>1332</v>
      </c>
      <c r="GB1" s="644" t="s">
        <v>1333</v>
      </c>
      <c r="GC1" s="644" t="s">
        <v>1334</v>
      </c>
      <c r="GD1" s="644" t="s">
        <v>1335</v>
      </c>
      <c r="GE1" s="644" t="s">
        <v>1336</v>
      </c>
      <c r="GF1" s="644" t="s">
        <v>1337</v>
      </c>
      <c r="GG1" s="644" t="s">
        <v>1338</v>
      </c>
      <c r="GH1" s="644" t="s">
        <v>1339</v>
      </c>
      <c r="GI1" s="644" t="s">
        <v>1340</v>
      </c>
      <c r="GJ1" s="644" t="s">
        <v>1341</v>
      </c>
      <c r="GK1" s="644" t="s">
        <v>1342</v>
      </c>
      <c r="GL1" s="644" t="s">
        <v>1343</v>
      </c>
      <c r="GM1" s="644" t="s">
        <v>1344</v>
      </c>
      <c r="GN1" s="644" t="s">
        <v>1345</v>
      </c>
      <c r="GO1" s="644" t="s">
        <v>1346</v>
      </c>
      <c r="GP1" s="644" t="s">
        <v>1347</v>
      </c>
      <c r="GQ1" s="644" t="s">
        <v>1348</v>
      </c>
      <c r="GR1" s="644" t="s">
        <v>1349</v>
      </c>
      <c r="GS1" s="644" t="s">
        <v>1350</v>
      </c>
      <c r="GT1" s="644" t="s">
        <v>1351</v>
      </c>
      <c r="GU1" s="644" t="s">
        <v>1352</v>
      </c>
      <c r="GV1" s="644" t="s">
        <v>1353</v>
      </c>
      <c r="GW1" s="644" t="s">
        <v>1354</v>
      </c>
      <c r="GX1" s="644" t="s">
        <v>1355</v>
      </c>
      <c r="GY1" s="644" t="s">
        <v>1356</v>
      </c>
      <c r="GZ1" s="644" t="s">
        <v>1357</v>
      </c>
      <c r="HA1" s="644" t="s">
        <v>1358</v>
      </c>
      <c r="HB1" s="644" t="s">
        <v>1359</v>
      </c>
      <c r="HC1" s="644" t="s">
        <v>1360</v>
      </c>
      <c r="HD1" s="644" t="s">
        <v>1361</v>
      </c>
      <c r="HE1" s="644" t="s">
        <v>1362</v>
      </c>
      <c r="HF1" s="644" t="s">
        <v>1363</v>
      </c>
      <c r="HG1" s="644" t="s">
        <v>1364</v>
      </c>
      <c r="HH1" s="644" t="s">
        <v>1365</v>
      </c>
      <c r="HI1" s="644" t="s">
        <v>1366</v>
      </c>
      <c r="HJ1" s="644" t="s">
        <v>1367</v>
      </c>
      <c r="HK1" s="644" t="s">
        <v>1368</v>
      </c>
      <c r="HL1" s="644" t="s">
        <v>1369</v>
      </c>
      <c r="HM1" s="644" t="s">
        <v>1370</v>
      </c>
      <c r="HN1" s="644" t="s">
        <v>1371</v>
      </c>
      <c r="HO1" s="644" t="s">
        <v>1372</v>
      </c>
      <c r="HP1" s="644" t="s">
        <v>1373</v>
      </c>
      <c r="HQ1" s="644" t="s">
        <v>1374</v>
      </c>
      <c r="HR1" s="644" t="s">
        <v>1375</v>
      </c>
      <c r="HS1" s="644" t="s">
        <v>1376</v>
      </c>
      <c r="HT1" s="644" t="s">
        <v>1377</v>
      </c>
      <c r="HU1" s="644" t="s">
        <v>1378</v>
      </c>
      <c r="HV1" s="644" t="s">
        <v>1379</v>
      </c>
      <c r="HW1" s="644" t="s">
        <v>1380</v>
      </c>
      <c r="HX1" s="644" t="s">
        <v>1381</v>
      </c>
      <c r="HY1" s="644" t="s">
        <v>1382</v>
      </c>
      <c r="HZ1" s="644" t="s">
        <v>1383</v>
      </c>
      <c r="IA1" s="644" t="s">
        <v>1384</v>
      </c>
      <c r="IB1" s="644" t="s">
        <v>1385</v>
      </c>
      <c r="IC1" s="644" t="s">
        <v>1386</v>
      </c>
      <c r="ID1" s="644" t="s">
        <v>1387</v>
      </c>
      <c r="IE1" s="644" t="s">
        <v>1388</v>
      </c>
      <c r="IF1" s="644" t="s">
        <v>1389</v>
      </c>
      <c r="IG1" s="644" t="s">
        <v>1390</v>
      </c>
      <c r="IH1" s="644" t="s">
        <v>1391</v>
      </c>
      <c r="II1" s="644" t="s">
        <v>1392</v>
      </c>
      <c r="IJ1" s="644" t="s">
        <v>1393</v>
      </c>
      <c r="IK1" s="644" t="s">
        <v>1394</v>
      </c>
      <c r="IL1" s="644" t="s">
        <v>1395</v>
      </c>
      <c r="IM1" s="644" t="s">
        <v>1396</v>
      </c>
      <c r="IN1" s="644" t="s">
        <v>1397</v>
      </c>
      <c r="IO1" s="644" t="s">
        <v>1398</v>
      </c>
      <c r="IP1" s="644" t="s">
        <v>1399</v>
      </c>
      <c r="IQ1" s="644" t="s">
        <v>2554</v>
      </c>
      <c r="IR1" s="644" t="s">
        <v>2555</v>
      </c>
      <c r="IS1" s="644" t="s">
        <v>2556</v>
      </c>
      <c r="IT1" s="644" t="s">
        <v>2557</v>
      </c>
      <c r="IU1" s="644" t="s">
        <v>1400</v>
      </c>
      <c r="IV1" s="644" t="s">
        <v>1401</v>
      </c>
      <c r="IW1" s="644" t="s">
        <v>1402</v>
      </c>
      <c r="IX1" s="644" t="s">
        <v>1403</v>
      </c>
      <c r="IY1" s="644" t="s">
        <v>1404</v>
      </c>
      <c r="IZ1" s="644" t="s">
        <v>1405</v>
      </c>
      <c r="JA1" s="644" t="s">
        <v>1406</v>
      </c>
      <c r="JB1" s="644" t="s">
        <v>1407</v>
      </c>
      <c r="JC1" s="644" t="s">
        <v>1408</v>
      </c>
      <c r="JD1" s="644" t="s">
        <v>1409</v>
      </c>
      <c r="JE1" s="644" t="s">
        <v>1410</v>
      </c>
      <c r="JF1" s="644" t="s">
        <v>1411</v>
      </c>
      <c r="JG1" s="644" t="s">
        <v>1412</v>
      </c>
      <c r="JH1" s="644" t="s">
        <v>1413</v>
      </c>
      <c r="JI1" s="644" t="s">
        <v>1414</v>
      </c>
      <c r="JJ1" s="644" t="s">
        <v>1415</v>
      </c>
      <c r="JK1" s="644" t="s">
        <v>1416</v>
      </c>
      <c r="JL1" s="645" t="s">
        <v>1417</v>
      </c>
      <c r="JM1" s="644" t="s">
        <v>1418</v>
      </c>
      <c r="JN1" s="645" t="s">
        <v>1419</v>
      </c>
      <c r="JO1" s="644" t="s">
        <v>1420</v>
      </c>
      <c r="JP1" s="645" t="s">
        <v>1421</v>
      </c>
      <c r="JQ1" s="644" t="s">
        <v>1422</v>
      </c>
      <c r="JR1" s="644" t="s">
        <v>1423</v>
      </c>
      <c r="JS1" s="644" t="s">
        <v>1424</v>
      </c>
      <c r="JT1" s="644" t="s">
        <v>1425</v>
      </c>
      <c r="JU1" s="644" t="s">
        <v>1426</v>
      </c>
      <c r="JV1" s="644" t="s">
        <v>1427</v>
      </c>
      <c r="JW1" s="644" t="s">
        <v>1428</v>
      </c>
      <c r="JX1" s="644" t="s">
        <v>1429</v>
      </c>
      <c r="JY1" s="644" t="s">
        <v>1430</v>
      </c>
      <c r="JZ1" s="644" t="s">
        <v>1431</v>
      </c>
      <c r="KA1" s="644" t="s">
        <v>1432</v>
      </c>
      <c r="KB1" s="644" t="s">
        <v>1433</v>
      </c>
      <c r="KC1" s="644" t="s">
        <v>1434</v>
      </c>
      <c r="KD1" s="644" t="s">
        <v>1435</v>
      </c>
      <c r="KE1" s="644" t="s">
        <v>1436</v>
      </c>
      <c r="KF1" s="644" t="s">
        <v>1437</v>
      </c>
      <c r="KG1" s="644" t="s">
        <v>1438</v>
      </c>
      <c r="KH1" s="644" t="s">
        <v>1439</v>
      </c>
      <c r="KI1" s="644" t="s">
        <v>1440</v>
      </c>
      <c r="KJ1" s="644" t="s">
        <v>1441</v>
      </c>
      <c r="KK1" s="644" t="s">
        <v>1442</v>
      </c>
      <c r="KL1" s="644" t="s">
        <v>1443</v>
      </c>
      <c r="KM1" s="644" t="s">
        <v>1444</v>
      </c>
      <c r="KN1" s="644" t="s">
        <v>1445</v>
      </c>
      <c r="KO1" s="644" t="s">
        <v>1446</v>
      </c>
      <c r="KP1" s="644" t="s">
        <v>1447</v>
      </c>
      <c r="KQ1" s="644" t="s">
        <v>1448</v>
      </c>
      <c r="KR1" s="644" t="s">
        <v>1449</v>
      </c>
      <c r="KS1" s="644" t="s">
        <v>1450</v>
      </c>
      <c r="KT1" s="644" t="s">
        <v>1451</v>
      </c>
      <c r="KU1" s="644" t="s">
        <v>1452</v>
      </c>
      <c r="KV1" s="644" t="s">
        <v>1453</v>
      </c>
      <c r="KW1" s="644" t="s">
        <v>1454</v>
      </c>
      <c r="KX1" s="644" t="s">
        <v>1455</v>
      </c>
      <c r="KY1" s="644" t="s">
        <v>1456</v>
      </c>
      <c r="KZ1" s="644" t="s">
        <v>1457</v>
      </c>
      <c r="LA1" s="644" t="s">
        <v>1458</v>
      </c>
      <c r="LB1" s="644" t="s">
        <v>1459</v>
      </c>
      <c r="LC1" s="644" t="s">
        <v>1460</v>
      </c>
      <c r="LD1" s="644" t="s">
        <v>1461</v>
      </c>
      <c r="LE1" s="644" t="s">
        <v>1462</v>
      </c>
      <c r="LF1" s="644" t="s">
        <v>1463</v>
      </c>
      <c r="LG1" s="644" t="s">
        <v>1464</v>
      </c>
      <c r="LH1" s="644" t="s">
        <v>1465</v>
      </c>
      <c r="LI1" s="644" t="s">
        <v>1466</v>
      </c>
      <c r="LJ1" s="644" t="s">
        <v>1467</v>
      </c>
      <c r="LK1" s="644" t="s">
        <v>1468</v>
      </c>
      <c r="LL1" s="644" t="s">
        <v>1469</v>
      </c>
      <c r="LM1" s="644" t="s">
        <v>1470</v>
      </c>
      <c r="LN1" s="644" t="s">
        <v>1471</v>
      </c>
      <c r="LO1" s="644" t="s">
        <v>1472</v>
      </c>
      <c r="LP1" s="644" t="s">
        <v>1473</v>
      </c>
      <c r="LQ1" s="644" t="s">
        <v>2558</v>
      </c>
      <c r="LR1" s="644" t="s">
        <v>2559</v>
      </c>
      <c r="LS1" s="644" t="s">
        <v>2560</v>
      </c>
      <c r="LT1" s="644" t="s">
        <v>2561</v>
      </c>
      <c r="LU1" s="644" t="s">
        <v>2562</v>
      </c>
      <c r="LV1" s="644" t="s">
        <v>2563</v>
      </c>
      <c r="LW1" s="644" t="s">
        <v>2564</v>
      </c>
      <c r="LX1" s="644" t="s">
        <v>2565</v>
      </c>
      <c r="LY1" s="644" t="s">
        <v>2566</v>
      </c>
      <c r="LZ1" s="644" t="s">
        <v>2567</v>
      </c>
      <c r="MA1" s="644" t="s">
        <v>2568</v>
      </c>
      <c r="MB1" s="644" t="s">
        <v>2569</v>
      </c>
      <c r="MC1" s="644" t="s">
        <v>2570</v>
      </c>
      <c r="MD1" s="644" t="s">
        <v>2571</v>
      </c>
      <c r="ME1" s="644" t="s">
        <v>2572</v>
      </c>
      <c r="MF1" s="644" t="s">
        <v>2573</v>
      </c>
      <c r="MG1" s="644" t="s">
        <v>2574</v>
      </c>
      <c r="MH1" s="644" t="s">
        <v>2575</v>
      </c>
      <c r="MI1" s="644" t="s">
        <v>2576</v>
      </c>
      <c r="MJ1" s="644" t="s">
        <v>2577</v>
      </c>
      <c r="MK1" s="644" t="s">
        <v>2578</v>
      </c>
      <c r="ML1" s="644" t="s">
        <v>2579</v>
      </c>
      <c r="MM1" s="644" t="s">
        <v>2580</v>
      </c>
      <c r="MN1" s="644" t="s">
        <v>2581</v>
      </c>
      <c r="MO1" s="644" t="s">
        <v>2582</v>
      </c>
      <c r="MP1" s="644" t="s">
        <v>2583</v>
      </c>
      <c r="MQ1" s="644" t="s">
        <v>2584</v>
      </c>
      <c r="MR1" s="644" t="s">
        <v>2585</v>
      </c>
      <c r="MS1" s="644" t="s">
        <v>2586</v>
      </c>
      <c r="MT1" s="644" t="s">
        <v>2587</v>
      </c>
      <c r="MU1" s="644" t="s">
        <v>2588</v>
      </c>
      <c r="MV1" s="644" t="s">
        <v>2589</v>
      </c>
      <c r="MW1" s="644" t="s">
        <v>2590</v>
      </c>
      <c r="MX1" s="644" t="s">
        <v>2591</v>
      </c>
      <c r="MY1" s="644" t="s">
        <v>2592</v>
      </c>
      <c r="MZ1" s="644" t="s">
        <v>2593</v>
      </c>
      <c r="NA1" s="644" t="s">
        <v>2594</v>
      </c>
      <c r="NB1" s="644" t="s">
        <v>2595</v>
      </c>
      <c r="NC1" s="644" t="s">
        <v>2596</v>
      </c>
      <c r="ND1" s="644" t="s">
        <v>2597</v>
      </c>
      <c r="NE1" s="644" t="s">
        <v>2598</v>
      </c>
      <c r="NF1" s="644" t="s">
        <v>2599</v>
      </c>
      <c r="NG1" s="644" t="s">
        <v>2600</v>
      </c>
      <c r="NH1" s="644" t="s">
        <v>2601</v>
      </c>
      <c r="NI1" s="644" t="s">
        <v>2602</v>
      </c>
      <c r="NJ1" s="644" t="s">
        <v>2603</v>
      </c>
      <c r="NK1" s="644" t="s">
        <v>2604</v>
      </c>
      <c r="NL1" s="644" t="s">
        <v>2605</v>
      </c>
      <c r="NM1" s="644" t="s">
        <v>2606</v>
      </c>
      <c r="NN1" s="644" t="s">
        <v>2607</v>
      </c>
      <c r="NO1" s="644" t="s">
        <v>2608</v>
      </c>
      <c r="NP1" s="644" t="s">
        <v>2609</v>
      </c>
      <c r="NQ1" s="644" t="s">
        <v>2610</v>
      </c>
      <c r="NR1" s="644" t="s">
        <v>2611</v>
      </c>
      <c r="NS1" s="644" t="s">
        <v>2612</v>
      </c>
      <c r="NT1" s="644" t="s">
        <v>2613</v>
      </c>
      <c r="NU1" s="644" t="s">
        <v>2614</v>
      </c>
      <c r="NV1" s="644" t="s">
        <v>2615</v>
      </c>
      <c r="NW1" s="644" t="s">
        <v>2616</v>
      </c>
      <c r="NX1" s="644" t="s">
        <v>2617</v>
      </c>
      <c r="NY1" s="644" t="s">
        <v>2618</v>
      </c>
      <c r="NZ1" s="644" t="s">
        <v>2619</v>
      </c>
      <c r="OA1" s="644" t="s">
        <v>2620</v>
      </c>
      <c r="OB1" s="644" t="s">
        <v>2621</v>
      </c>
      <c r="OC1" s="644" t="s">
        <v>2622</v>
      </c>
      <c r="OD1" s="644" t="s">
        <v>2623</v>
      </c>
      <c r="OE1" s="644" t="s">
        <v>2624</v>
      </c>
      <c r="OF1" s="644" t="s">
        <v>2625</v>
      </c>
      <c r="OG1" s="644" t="s">
        <v>2626</v>
      </c>
      <c r="OH1" s="644" t="s">
        <v>2627</v>
      </c>
      <c r="OI1" s="644" t="s">
        <v>2628</v>
      </c>
      <c r="OJ1" s="644" t="s">
        <v>2629</v>
      </c>
      <c r="OK1" s="644" t="s">
        <v>2630</v>
      </c>
      <c r="OL1" s="644" t="s">
        <v>2631</v>
      </c>
      <c r="OM1" s="644" t="s">
        <v>2632</v>
      </c>
      <c r="ON1" s="644" t="s">
        <v>2633</v>
      </c>
      <c r="OO1" s="644" t="s">
        <v>2634</v>
      </c>
      <c r="OP1" s="644" t="s">
        <v>2635</v>
      </c>
      <c r="OQ1" s="644" t="s">
        <v>2636</v>
      </c>
      <c r="OR1" s="644" t="s">
        <v>2637</v>
      </c>
      <c r="OS1" s="644" t="s">
        <v>2638</v>
      </c>
      <c r="OT1" s="644" t="s">
        <v>2639</v>
      </c>
      <c r="OU1" s="644" t="s">
        <v>2640</v>
      </c>
      <c r="OV1" s="644" t="s">
        <v>2641</v>
      </c>
      <c r="OW1" s="644" t="s">
        <v>2642</v>
      </c>
      <c r="OX1" s="644" t="s">
        <v>2643</v>
      </c>
      <c r="OY1" s="644" t="s">
        <v>2644</v>
      </c>
      <c r="OZ1" s="644" t="s">
        <v>2645</v>
      </c>
      <c r="PA1" s="644" t="s">
        <v>2646</v>
      </c>
      <c r="PB1" s="644" t="s">
        <v>2647</v>
      </c>
      <c r="PC1" s="644" t="s">
        <v>2648</v>
      </c>
      <c r="PD1" s="644" t="s">
        <v>2649</v>
      </c>
      <c r="PE1" s="644" t="s">
        <v>2650</v>
      </c>
      <c r="PF1" s="644" t="s">
        <v>2651</v>
      </c>
      <c r="PG1" s="645" t="s">
        <v>2652</v>
      </c>
      <c r="PH1" s="644" t="s">
        <v>2653</v>
      </c>
      <c r="PI1" s="644" t="s">
        <v>2654</v>
      </c>
      <c r="PJ1" s="644" t="s">
        <v>2655</v>
      </c>
      <c r="PK1" s="644" t="s">
        <v>2656</v>
      </c>
      <c r="PL1" s="644" t="s">
        <v>2657</v>
      </c>
      <c r="PM1" s="644" t="s">
        <v>2658</v>
      </c>
      <c r="PN1" s="644" t="s">
        <v>2659</v>
      </c>
      <c r="PO1" s="644" t="s">
        <v>1474</v>
      </c>
      <c r="PP1" s="644" t="s">
        <v>1475</v>
      </c>
      <c r="PQ1" s="644" t="s">
        <v>1476</v>
      </c>
      <c r="PR1" s="644" t="s">
        <v>1477</v>
      </c>
      <c r="PS1" s="644" t="s">
        <v>1478</v>
      </c>
      <c r="PT1" s="644" t="s">
        <v>1479</v>
      </c>
      <c r="PU1" s="644" t="s">
        <v>1480</v>
      </c>
      <c r="PV1" s="644" t="s">
        <v>1481</v>
      </c>
      <c r="PW1" s="644" t="s">
        <v>1482</v>
      </c>
      <c r="PX1" s="644" t="s">
        <v>1483</v>
      </c>
      <c r="PY1" s="644" t="s">
        <v>1484</v>
      </c>
      <c r="PZ1" s="644" t="s">
        <v>1485</v>
      </c>
      <c r="QA1" s="644" t="s">
        <v>1486</v>
      </c>
      <c r="QB1" s="644" t="s">
        <v>1487</v>
      </c>
      <c r="QC1" s="644" t="s">
        <v>1488</v>
      </c>
      <c r="QD1" s="644" t="s">
        <v>2660</v>
      </c>
      <c r="QE1" s="644" t="s">
        <v>1489</v>
      </c>
      <c r="QF1" s="644" t="s">
        <v>1490</v>
      </c>
      <c r="QG1" s="644" t="s">
        <v>1491</v>
      </c>
      <c r="QH1" s="644" t="s">
        <v>1492</v>
      </c>
      <c r="QI1" s="644" t="s">
        <v>1493</v>
      </c>
      <c r="QJ1" s="644" t="s">
        <v>1494</v>
      </c>
      <c r="QK1" s="644" t="s">
        <v>1495</v>
      </c>
      <c r="QL1" s="644" t="s">
        <v>1496</v>
      </c>
      <c r="QM1" s="644" t="s">
        <v>1497</v>
      </c>
      <c r="QN1" s="644" t="s">
        <v>1498</v>
      </c>
      <c r="QO1" s="644" t="s">
        <v>1499</v>
      </c>
      <c r="QP1" s="644" t="s">
        <v>1500</v>
      </c>
      <c r="QQ1" s="644" t="s">
        <v>1501</v>
      </c>
      <c r="QR1" s="644" t="s">
        <v>1502</v>
      </c>
      <c r="QS1" s="644" t="s">
        <v>1503</v>
      </c>
      <c r="QT1" s="644" t="s">
        <v>1504</v>
      </c>
      <c r="QU1" s="644" t="s">
        <v>1505</v>
      </c>
      <c r="QV1" s="644" t="s">
        <v>2661</v>
      </c>
      <c r="QW1" s="644" t="s">
        <v>1506</v>
      </c>
      <c r="QX1" s="644" t="s">
        <v>1507</v>
      </c>
      <c r="QY1" s="644" t="s">
        <v>1508</v>
      </c>
      <c r="QZ1" s="644" t="s">
        <v>1509</v>
      </c>
      <c r="RA1" s="644" t="s">
        <v>2662</v>
      </c>
      <c r="RB1" s="644" t="s">
        <v>2663</v>
      </c>
      <c r="RC1" s="644" t="s">
        <v>2664</v>
      </c>
      <c r="RD1" s="644" t="s">
        <v>2665</v>
      </c>
      <c r="RE1" s="644" t="s">
        <v>1510</v>
      </c>
      <c r="RF1" s="644" t="s">
        <v>1511</v>
      </c>
      <c r="RG1" s="644" t="s">
        <v>1512</v>
      </c>
      <c r="RH1" s="644" t="s">
        <v>1513</v>
      </c>
      <c r="RI1" s="644" t="s">
        <v>1514</v>
      </c>
      <c r="RJ1" s="644" t="s">
        <v>1515</v>
      </c>
      <c r="RK1" s="644" t="s">
        <v>1516</v>
      </c>
      <c r="RL1" s="644" t="s">
        <v>1517</v>
      </c>
      <c r="RM1" s="644" t="s">
        <v>1518</v>
      </c>
      <c r="RN1" s="644" t="s">
        <v>1519</v>
      </c>
      <c r="RO1" s="644" t="s">
        <v>1520</v>
      </c>
      <c r="RP1" s="644" t="s">
        <v>1521</v>
      </c>
      <c r="RQ1" s="644" t="s">
        <v>1522</v>
      </c>
      <c r="RR1" s="644" t="s">
        <v>1523</v>
      </c>
      <c r="RS1" s="644" t="s">
        <v>1524</v>
      </c>
      <c r="RT1" s="644" t="s">
        <v>1525</v>
      </c>
      <c r="RU1" s="644" t="s">
        <v>1526</v>
      </c>
      <c r="RV1" s="644" t="s">
        <v>1527</v>
      </c>
      <c r="RW1" s="644" t="s">
        <v>1528</v>
      </c>
      <c r="RX1" s="644" t="s">
        <v>1529</v>
      </c>
      <c r="RY1" s="644" t="s">
        <v>1530</v>
      </c>
      <c r="RZ1" s="644" t="s">
        <v>1531</v>
      </c>
      <c r="SA1" s="644" t="s">
        <v>1532</v>
      </c>
      <c r="SB1" s="644" t="s">
        <v>1533</v>
      </c>
      <c r="SC1" s="645" t="s">
        <v>1534</v>
      </c>
      <c r="SD1" s="644" t="s">
        <v>1535</v>
      </c>
      <c r="SE1" s="644" t="s">
        <v>1536</v>
      </c>
      <c r="SF1" s="644" t="s">
        <v>1537</v>
      </c>
      <c r="SG1" s="644" t="s">
        <v>1538</v>
      </c>
      <c r="SH1" s="644" t="s">
        <v>1539</v>
      </c>
      <c r="SI1" s="644" t="s">
        <v>1540</v>
      </c>
      <c r="SJ1" s="644" t="s">
        <v>1541</v>
      </c>
      <c r="SK1" s="644" t="s">
        <v>1542</v>
      </c>
      <c r="SL1" s="644" t="s">
        <v>1543</v>
      </c>
      <c r="SM1" s="644" t="s">
        <v>1544</v>
      </c>
      <c r="SN1" s="644" t="s">
        <v>1545</v>
      </c>
      <c r="SO1" s="644" t="s">
        <v>1546</v>
      </c>
      <c r="SP1" s="644" t="s">
        <v>1547</v>
      </c>
      <c r="SQ1" s="644" t="s">
        <v>1548</v>
      </c>
      <c r="SR1" s="644" t="s">
        <v>1549</v>
      </c>
      <c r="SS1" s="644" t="s">
        <v>1550</v>
      </c>
      <c r="ST1" s="644" t="s">
        <v>1551</v>
      </c>
      <c r="SU1" s="644" t="s">
        <v>1552</v>
      </c>
      <c r="SV1" s="644" t="s">
        <v>1553</v>
      </c>
      <c r="SW1" s="644" t="s">
        <v>1554</v>
      </c>
      <c r="SX1" s="644" t="s">
        <v>1555</v>
      </c>
      <c r="SY1" s="644" t="s">
        <v>1556</v>
      </c>
      <c r="SZ1" s="644" t="s">
        <v>1557</v>
      </c>
      <c r="TA1" s="644" t="s">
        <v>1558</v>
      </c>
      <c r="TB1" s="644" t="s">
        <v>1559</v>
      </c>
      <c r="TC1" s="644" t="s">
        <v>1560</v>
      </c>
      <c r="TD1" s="644" t="s">
        <v>1561</v>
      </c>
      <c r="TE1" s="644" t="s">
        <v>1562</v>
      </c>
      <c r="TF1" s="644" t="s">
        <v>1563</v>
      </c>
      <c r="TG1" s="644" t="s">
        <v>1564</v>
      </c>
      <c r="TH1" s="644" t="s">
        <v>1565</v>
      </c>
      <c r="TI1" s="644" t="s">
        <v>1566</v>
      </c>
      <c r="TJ1" s="644" t="s">
        <v>1567</v>
      </c>
      <c r="TK1" s="644" t="s">
        <v>1568</v>
      </c>
      <c r="TL1" s="644" t="s">
        <v>1569</v>
      </c>
      <c r="TM1" s="644" t="s">
        <v>1570</v>
      </c>
      <c r="TN1" s="644" t="s">
        <v>1571</v>
      </c>
      <c r="TO1" s="645" t="s">
        <v>1572</v>
      </c>
      <c r="TP1" s="644" t="s">
        <v>1573</v>
      </c>
      <c r="TQ1" s="644" t="s">
        <v>1574</v>
      </c>
      <c r="TR1" s="644" t="s">
        <v>1575</v>
      </c>
      <c r="TS1" s="644" t="s">
        <v>1576</v>
      </c>
      <c r="TT1" s="644" t="s">
        <v>1577</v>
      </c>
      <c r="TU1" s="644" t="s">
        <v>1578</v>
      </c>
      <c r="TV1" s="644" t="s">
        <v>1579</v>
      </c>
      <c r="TW1" s="644" t="s">
        <v>1580</v>
      </c>
      <c r="TX1" s="644" t="s">
        <v>1581</v>
      </c>
      <c r="TY1" s="644" t="s">
        <v>1582</v>
      </c>
      <c r="TZ1" s="644" t="s">
        <v>1583</v>
      </c>
      <c r="UA1" s="644" t="s">
        <v>1584</v>
      </c>
      <c r="UB1" s="644" t="s">
        <v>1585</v>
      </c>
      <c r="UC1" s="644" t="s">
        <v>1586</v>
      </c>
      <c r="UD1" s="644" t="s">
        <v>1587</v>
      </c>
      <c r="UE1" s="644" t="s">
        <v>1588</v>
      </c>
      <c r="UF1" s="644" t="s">
        <v>1589</v>
      </c>
      <c r="UG1" s="644" t="s">
        <v>1590</v>
      </c>
      <c r="UH1" s="644" t="s">
        <v>1591</v>
      </c>
      <c r="UI1" s="644" t="s">
        <v>1592</v>
      </c>
      <c r="UJ1" s="644" t="s">
        <v>1593</v>
      </c>
      <c r="UK1" s="644" t="s">
        <v>1594</v>
      </c>
      <c r="UL1" s="644" t="s">
        <v>1595</v>
      </c>
      <c r="UM1" s="644" t="s">
        <v>1596</v>
      </c>
      <c r="UN1" s="645" t="s">
        <v>1597</v>
      </c>
      <c r="UO1" s="644" t="s">
        <v>1598</v>
      </c>
      <c r="UP1" s="644" t="s">
        <v>1599</v>
      </c>
      <c r="UQ1" s="644" t="s">
        <v>1600</v>
      </c>
      <c r="UR1" s="644" t="s">
        <v>1601</v>
      </c>
      <c r="US1" s="644" t="s">
        <v>1602</v>
      </c>
      <c r="UT1" s="644" t="s">
        <v>1603</v>
      </c>
      <c r="UU1" s="644" t="s">
        <v>1604</v>
      </c>
      <c r="UV1" s="644" t="s">
        <v>1605</v>
      </c>
      <c r="UW1" s="644" t="s">
        <v>1606</v>
      </c>
      <c r="UX1" s="644" t="s">
        <v>1607</v>
      </c>
      <c r="UY1" s="644" t="s">
        <v>1608</v>
      </c>
      <c r="UZ1" s="644" t="s">
        <v>1609</v>
      </c>
      <c r="VA1" s="644" t="s">
        <v>1610</v>
      </c>
      <c r="VB1" s="644" t="s">
        <v>1611</v>
      </c>
      <c r="VC1" s="644" t="s">
        <v>1612</v>
      </c>
      <c r="VD1" s="644" t="s">
        <v>1613</v>
      </c>
      <c r="VE1" s="644" t="s">
        <v>1614</v>
      </c>
      <c r="VF1" s="644" t="s">
        <v>1615</v>
      </c>
      <c r="VG1" s="644" t="s">
        <v>1616</v>
      </c>
      <c r="VH1" s="644" t="s">
        <v>1617</v>
      </c>
      <c r="VI1" s="644" t="s">
        <v>1618</v>
      </c>
      <c r="VJ1" s="644" t="s">
        <v>1619</v>
      </c>
      <c r="VK1" s="644" t="s">
        <v>1620</v>
      </c>
      <c r="VL1" s="644" t="s">
        <v>1621</v>
      </c>
      <c r="VM1" s="644" t="s">
        <v>1622</v>
      </c>
      <c r="VN1" s="644" t="s">
        <v>1623</v>
      </c>
      <c r="VO1" s="644" t="s">
        <v>1624</v>
      </c>
      <c r="VP1" s="644" t="s">
        <v>1625</v>
      </c>
      <c r="VQ1" s="644" t="s">
        <v>1626</v>
      </c>
      <c r="VR1" s="644" t="s">
        <v>1627</v>
      </c>
      <c r="VS1" s="644" t="s">
        <v>1628</v>
      </c>
      <c r="VT1" s="644" t="s">
        <v>1629</v>
      </c>
      <c r="VU1" s="644" t="s">
        <v>1630</v>
      </c>
      <c r="VV1" s="644" t="s">
        <v>1631</v>
      </c>
      <c r="VW1" s="644" t="s">
        <v>1632</v>
      </c>
      <c r="VX1" s="644" t="s">
        <v>1633</v>
      </c>
      <c r="VY1" s="644" t="s">
        <v>1634</v>
      </c>
      <c r="VZ1" s="644" t="s">
        <v>1635</v>
      </c>
      <c r="WA1" s="644" t="s">
        <v>1636</v>
      </c>
      <c r="WB1" s="644" t="s">
        <v>1637</v>
      </c>
      <c r="WC1" s="644" t="s">
        <v>1638</v>
      </c>
      <c r="WD1" s="644" t="s">
        <v>1639</v>
      </c>
      <c r="WE1" s="644" t="s">
        <v>1640</v>
      </c>
      <c r="WF1" s="644" t="s">
        <v>1641</v>
      </c>
      <c r="WG1" s="644" t="s">
        <v>1642</v>
      </c>
      <c r="WH1" s="644" t="s">
        <v>1643</v>
      </c>
      <c r="WI1" s="644" t="s">
        <v>1644</v>
      </c>
      <c r="WJ1" s="644" t="s">
        <v>1645</v>
      </c>
      <c r="WK1" s="644" t="s">
        <v>1646</v>
      </c>
      <c r="WL1" s="644" t="s">
        <v>1647</v>
      </c>
      <c r="WM1" s="644" t="s">
        <v>1648</v>
      </c>
      <c r="WN1" s="644" t="s">
        <v>1649</v>
      </c>
      <c r="WO1" s="644" t="s">
        <v>1650</v>
      </c>
      <c r="WP1" s="644" t="s">
        <v>1651</v>
      </c>
      <c r="WQ1" s="644" t="s">
        <v>1652</v>
      </c>
      <c r="WR1" s="644" t="s">
        <v>1653</v>
      </c>
      <c r="WS1" s="644" t="s">
        <v>1654</v>
      </c>
      <c r="WT1" s="644" t="s">
        <v>1655</v>
      </c>
      <c r="WU1" s="644" t="s">
        <v>1656</v>
      </c>
      <c r="WV1" s="644" t="s">
        <v>1657</v>
      </c>
      <c r="WW1" s="644" t="s">
        <v>1658</v>
      </c>
      <c r="WX1" s="644" t="s">
        <v>1659</v>
      </c>
      <c r="WY1" s="644" t="s">
        <v>1660</v>
      </c>
      <c r="WZ1" s="644" t="s">
        <v>1661</v>
      </c>
      <c r="XA1" s="644" t="s">
        <v>1662</v>
      </c>
      <c r="XB1" s="644" t="s">
        <v>1663</v>
      </c>
      <c r="XC1" s="644" t="s">
        <v>1664</v>
      </c>
      <c r="XD1" s="644" t="s">
        <v>1665</v>
      </c>
      <c r="XE1" s="644" t="s">
        <v>1666</v>
      </c>
      <c r="XF1" s="644" t="s">
        <v>1667</v>
      </c>
      <c r="XG1" s="644" t="s">
        <v>1668</v>
      </c>
      <c r="XH1" s="644" t="s">
        <v>1669</v>
      </c>
      <c r="XI1" s="644" t="s">
        <v>1670</v>
      </c>
      <c r="XJ1" s="644" t="s">
        <v>1671</v>
      </c>
      <c r="XK1" s="644" t="s">
        <v>1672</v>
      </c>
      <c r="XL1" s="644" t="s">
        <v>1673</v>
      </c>
      <c r="XM1" s="644" t="s">
        <v>1674</v>
      </c>
      <c r="XN1" s="644" t="s">
        <v>1675</v>
      </c>
      <c r="XO1" s="644" t="s">
        <v>1676</v>
      </c>
      <c r="XP1" s="644" t="s">
        <v>1677</v>
      </c>
      <c r="XQ1" s="644" t="s">
        <v>1678</v>
      </c>
      <c r="XR1" s="644" t="s">
        <v>1679</v>
      </c>
      <c r="XS1" s="644" t="s">
        <v>1680</v>
      </c>
      <c r="XT1" s="644" t="s">
        <v>1681</v>
      </c>
      <c r="XU1" s="644" t="s">
        <v>1682</v>
      </c>
      <c r="XV1" s="644" t="s">
        <v>1683</v>
      </c>
      <c r="XW1" s="644" t="s">
        <v>1684</v>
      </c>
      <c r="XX1" s="644" t="s">
        <v>1685</v>
      </c>
      <c r="XY1" s="644" t="s">
        <v>1686</v>
      </c>
      <c r="XZ1" s="644" t="s">
        <v>1687</v>
      </c>
      <c r="YA1" s="644" t="s">
        <v>1688</v>
      </c>
      <c r="YB1" s="644" t="s">
        <v>1689</v>
      </c>
      <c r="YC1" s="644" t="s">
        <v>1690</v>
      </c>
      <c r="YD1" s="644" t="s">
        <v>1691</v>
      </c>
      <c r="YE1" s="644" t="s">
        <v>1692</v>
      </c>
      <c r="YF1" s="644" t="s">
        <v>1693</v>
      </c>
      <c r="YG1" s="644" t="s">
        <v>1694</v>
      </c>
      <c r="YH1" s="644" t="s">
        <v>1695</v>
      </c>
      <c r="YI1" s="644" t="s">
        <v>1696</v>
      </c>
      <c r="YJ1" s="644" t="s">
        <v>1697</v>
      </c>
      <c r="YK1" s="644" t="s">
        <v>1698</v>
      </c>
      <c r="YL1" s="644" t="s">
        <v>1699</v>
      </c>
      <c r="YM1" s="644" t="s">
        <v>1700</v>
      </c>
      <c r="YN1" s="644" t="s">
        <v>1701</v>
      </c>
      <c r="YO1" s="644" t="s">
        <v>1702</v>
      </c>
      <c r="YP1" s="644" t="s">
        <v>1703</v>
      </c>
      <c r="YQ1" s="644" t="s">
        <v>2666</v>
      </c>
      <c r="YR1" s="644" t="s">
        <v>2667</v>
      </c>
      <c r="YS1" s="644" t="s">
        <v>2668</v>
      </c>
      <c r="YT1" s="644" t="s">
        <v>2669</v>
      </c>
      <c r="YU1" s="644" t="s">
        <v>2670</v>
      </c>
      <c r="YV1" s="644" t="s">
        <v>2671</v>
      </c>
      <c r="YW1" s="644" t="s">
        <v>2672</v>
      </c>
      <c r="YX1" s="644" t="s">
        <v>2673</v>
      </c>
      <c r="YY1" s="644" t="s">
        <v>2674</v>
      </c>
      <c r="YZ1" s="644" t="s">
        <v>2675</v>
      </c>
      <c r="ZA1" s="644" t="s">
        <v>2676</v>
      </c>
      <c r="ZB1" s="644" t="s">
        <v>2677</v>
      </c>
      <c r="ZC1" s="644" t="s">
        <v>2678</v>
      </c>
      <c r="ZD1" s="644" t="s">
        <v>2679</v>
      </c>
      <c r="ZE1" s="644" t="s">
        <v>2680</v>
      </c>
      <c r="ZF1" s="644" t="s">
        <v>2681</v>
      </c>
      <c r="ZG1" s="644" t="s">
        <v>2682</v>
      </c>
      <c r="ZH1" s="644" t="s">
        <v>2683</v>
      </c>
      <c r="ZI1" s="644" t="s">
        <v>2684</v>
      </c>
      <c r="ZJ1" s="644" t="s">
        <v>2685</v>
      </c>
      <c r="ZK1" s="644" t="s">
        <v>2686</v>
      </c>
      <c r="ZL1" s="644" t="s">
        <v>2687</v>
      </c>
      <c r="ZM1" s="644" t="s">
        <v>2688</v>
      </c>
      <c r="ZN1" s="644" t="s">
        <v>2689</v>
      </c>
      <c r="ZO1" s="644" t="s">
        <v>2690</v>
      </c>
      <c r="ZP1" s="644" t="s">
        <v>2691</v>
      </c>
      <c r="ZQ1" s="644" t="s">
        <v>2692</v>
      </c>
      <c r="ZR1" s="644" t="s">
        <v>2693</v>
      </c>
      <c r="ZS1" s="644" t="s">
        <v>2694</v>
      </c>
      <c r="ZT1" s="644" t="s">
        <v>2695</v>
      </c>
      <c r="ZU1" s="644" t="s">
        <v>2696</v>
      </c>
      <c r="ZV1" s="644" t="s">
        <v>2697</v>
      </c>
      <c r="ZW1" s="644" t="s">
        <v>2698</v>
      </c>
      <c r="ZX1" s="644" t="s">
        <v>2699</v>
      </c>
      <c r="ZY1" s="644" t="s">
        <v>2700</v>
      </c>
      <c r="ZZ1" s="644" t="s">
        <v>2701</v>
      </c>
      <c r="AAA1" s="644" t="s">
        <v>2702</v>
      </c>
      <c r="AAB1" s="644" t="s">
        <v>2703</v>
      </c>
      <c r="AAC1" s="644" t="s">
        <v>2704</v>
      </c>
      <c r="AAD1" s="644" t="s">
        <v>2705</v>
      </c>
      <c r="AAE1" s="644" t="s">
        <v>2706</v>
      </c>
      <c r="AAF1" s="644" t="s">
        <v>2707</v>
      </c>
      <c r="AAG1" s="644" t="s">
        <v>2708</v>
      </c>
      <c r="AAH1" s="644" t="s">
        <v>2709</v>
      </c>
      <c r="AAI1" s="644" t="s">
        <v>2710</v>
      </c>
      <c r="AAJ1" s="644" t="s">
        <v>2711</v>
      </c>
      <c r="AAK1" s="644" t="s">
        <v>2712</v>
      </c>
      <c r="AAL1" s="644" t="s">
        <v>2713</v>
      </c>
      <c r="AAM1" s="644" t="s">
        <v>2714</v>
      </c>
      <c r="AAN1" s="644" t="s">
        <v>2715</v>
      </c>
      <c r="AAO1" s="644" t="s">
        <v>2716</v>
      </c>
      <c r="AAP1" s="644" t="s">
        <v>2717</v>
      </c>
      <c r="AAQ1" s="644" t="s">
        <v>2718</v>
      </c>
      <c r="AAR1" s="644" t="s">
        <v>2719</v>
      </c>
      <c r="AAS1" s="644" t="s">
        <v>2720</v>
      </c>
      <c r="AAT1" s="645" t="s">
        <v>2721</v>
      </c>
      <c r="AAU1" s="644" t="s">
        <v>2722</v>
      </c>
      <c r="AAV1" s="645" t="s">
        <v>2723</v>
      </c>
      <c r="AAW1" s="644" t="s">
        <v>2724</v>
      </c>
      <c r="AAX1" s="644" t="s">
        <v>2725</v>
      </c>
      <c r="AAY1" s="644" t="s">
        <v>2726</v>
      </c>
      <c r="AAZ1" s="644" t="s">
        <v>2727</v>
      </c>
      <c r="ABA1" s="644" t="s">
        <v>2728</v>
      </c>
      <c r="ABB1" s="644" t="s">
        <v>2729</v>
      </c>
      <c r="ABC1" s="644" t="s">
        <v>2730</v>
      </c>
      <c r="ABD1" s="644" t="s">
        <v>2731</v>
      </c>
      <c r="ABE1" s="644" t="s">
        <v>2732</v>
      </c>
      <c r="ABF1" s="644" t="s">
        <v>2733</v>
      </c>
      <c r="ABG1" s="644" t="s">
        <v>2734</v>
      </c>
      <c r="ABH1" s="644" t="s">
        <v>2735</v>
      </c>
      <c r="ABI1" s="644" t="s">
        <v>2736</v>
      </c>
      <c r="ABJ1" s="644" t="s">
        <v>2737</v>
      </c>
      <c r="ABK1" s="644" t="s">
        <v>2738</v>
      </c>
      <c r="ABL1" s="644" t="s">
        <v>2739</v>
      </c>
      <c r="ABM1" s="644" t="s">
        <v>2740</v>
      </c>
      <c r="ABN1" s="644" t="s">
        <v>2741</v>
      </c>
      <c r="ABO1" s="644" t="s">
        <v>2742</v>
      </c>
      <c r="ABP1" s="644" t="s">
        <v>2743</v>
      </c>
      <c r="ABQ1" s="644" t="s">
        <v>2744</v>
      </c>
      <c r="ABR1" s="644" t="s">
        <v>2745</v>
      </c>
      <c r="ABS1" s="644" t="s">
        <v>2746</v>
      </c>
      <c r="ABT1" s="644" t="s">
        <v>2747</v>
      </c>
      <c r="ABU1" s="645" t="s">
        <v>2748</v>
      </c>
      <c r="ABV1" s="644" t="s">
        <v>2749</v>
      </c>
      <c r="ABW1" s="644" t="s">
        <v>2750</v>
      </c>
      <c r="ABX1" s="644" t="s">
        <v>2751</v>
      </c>
      <c r="ABY1" s="644" t="s">
        <v>2752</v>
      </c>
      <c r="ABZ1" s="644" t="s">
        <v>2753</v>
      </c>
      <c r="ACA1" s="645" t="s">
        <v>2754</v>
      </c>
      <c r="ACB1" s="644" t="s">
        <v>2755</v>
      </c>
      <c r="ACC1" s="644" t="s">
        <v>1704</v>
      </c>
      <c r="ACD1" s="644" t="s">
        <v>1705</v>
      </c>
      <c r="ACE1" s="644" t="s">
        <v>1706</v>
      </c>
      <c r="ACF1" s="644" t="s">
        <v>1707</v>
      </c>
      <c r="ACG1" s="644" t="s">
        <v>1708</v>
      </c>
      <c r="ACH1" s="644" t="s">
        <v>1709</v>
      </c>
      <c r="ACI1" s="644" t="s">
        <v>1710</v>
      </c>
      <c r="ACJ1" s="644" t="s">
        <v>1711</v>
      </c>
      <c r="ACK1" s="644" t="s">
        <v>1712</v>
      </c>
      <c r="ACL1" s="644" t="s">
        <v>1713</v>
      </c>
      <c r="ACM1" s="644" t="s">
        <v>1714</v>
      </c>
      <c r="ACN1" s="644" t="s">
        <v>1715</v>
      </c>
      <c r="ACO1" s="644" t="s">
        <v>1716</v>
      </c>
      <c r="ACP1" s="644" t="s">
        <v>1717</v>
      </c>
      <c r="ACQ1" s="644" t="s">
        <v>1718</v>
      </c>
      <c r="ACR1" s="644" t="s">
        <v>1719</v>
      </c>
      <c r="ACS1" s="644" t="s">
        <v>1720</v>
      </c>
      <c r="ACT1" s="644" t="s">
        <v>1721</v>
      </c>
      <c r="ACU1" s="644" t="s">
        <v>1722</v>
      </c>
      <c r="ACV1" s="644" t="s">
        <v>2756</v>
      </c>
      <c r="ACW1" s="644" t="s">
        <v>2757</v>
      </c>
      <c r="ACX1" s="644" t="s">
        <v>2758</v>
      </c>
      <c r="ACY1" s="644" t="s">
        <v>2759</v>
      </c>
      <c r="ACZ1" s="644" t="s">
        <v>2760</v>
      </c>
      <c r="ADA1" s="644" t="s">
        <v>2761</v>
      </c>
      <c r="ADB1" s="644" t="s">
        <v>2762</v>
      </c>
      <c r="ADC1" s="644" t="s">
        <v>2763</v>
      </c>
      <c r="ADD1" s="644" t="s">
        <v>2764</v>
      </c>
      <c r="ADE1" s="644" t="s">
        <v>2765</v>
      </c>
      <c r="ADF1" s="644" t="s">
        <v>2766</v>
      </c>
      <c r="ADG1" s="644" t="s">
        <v>2767</v>
      </c>
      <c r="ADH1" s="644" t="s">
        <v>2768</v>
      </c>
      <c r="ADI1" s="644" t="s">
        <v>2769</v>
      </c>
      <c r="ADJ1" s="644" t="s">
        <v>2770</v>
      </c>
      <c r="ADK1" s="644" t="s">
        <v>2771</v>
      </c>
      <c r="ADL1" s="644" t="s">
        <v>2772</v>
      </c>
      <c r="ADM1" s="644" t="s">
        <v>2773</v>
      </c>
      <c r="ADN1" s="644" t="s">
        <v>2774</v>
      </c>
      <c r="ADO1" s="644" t="s">
        <v>2775</v>
      </c>
      <c r="ADP1" s="644" t="s">
        <v>2776</v>
      </c>
      <c r="ADQ1" s="644" t="s">
        <v>2777</v>
      </c>
      <c r="ADR1" s="644" t="s">
        <v>2778</v>
      </c>
      <c r="ADS1" s="644" t="s">
        <v>2779</v>
      </c>
      <c r="ADT1" s="644" t="s">
        <v>2780</v>
      </c>
      <c r="ADU1" s="644" t="s">
        <v>2781</v>
      </c>
      <c r="ADV1" s="644" t="s">
        <v>2782</v>
      </c>
      <c r="ADW1" s="644" t="s">
        <v>2783</v>
      </c>
      <c r="ADX1" s="645" t="s">
        <v>2784</v>
      </c>
      <c r="ADY1" s="644" t="s">
        <v>2785</v>
      </c>
      <c r="ADZ1" s="644" t="s">
        <v>2786</v>
      </c>
      <c r="AEA1" s="644" t="s">
        <v>2787</v>
      </c>
      <c r="AEB1" s="644" t="s">
        <v>2788</v>
      </c>
      <c r="AEC1" s="644" t="s">
        <v>2789</v>
      </c>
      <c r="AED1" s="644" t="s">
        <v>2790</v>
      </c>
      <c r="AEE1" s="644" t="s">
        <v>2791</v>
      </c>
      <c r="AEF1" s="644" t="s">
        <v>2792</v>
      </c>
      <c r="AEG1" s="644" t="s">
        <v>2793</v>
      </c>
      <c r="AEH1" s="644" t="s">
        <v>2794</v>
      </c>
      <c r="AEI1" s="644" t="s">
        <v>2795</v>
      </c>
      <c r="AEJ1" s="644" t="s">
        <v>2796</v>
      </c>
      <c r="AEK1" s="644" t="s">
        <v>2797</v>
      </c>
      <c r="AEL1" s="644" t="s">
        <v>2798</v>
      </c>
      <c r="AEM1" s="644" t="s">
        <v>2799</v>
      </c>
      <c r="AEN1" s="644" t="s">
        <v>2800</v>
      </c>
      <c r="AEO1" s="644" t="s">
        <v>2801</v>
      </c>
      <c r="AEP1" s="644" t="s">
        <v>2802</v>
      </c>
      <c r="AEQ1" s="644" t="s">
        <v>2803</v>
      </c>
      <c r="AER1" s="645" t="s">
        <v>2804</v>
      </c>
      <c r="AES1" s="644" t="s">
        <v>2805</v>
      </c>
      <c r="AET1" s="644" t="s">
        <v>2806</v>
      </c>
      <c r="AEU1" s="644" t="s">
        <v>2807</v>
      </c>
      <c r="AEV1" s="644" t="s">
        <v>2808</v>
      </c>
      <c r="AEW1" s="644" t="s">
        <v>2809</v>
      </c>
      <c r="AEX1" s="644" t="s">
        <v>2810</v>
      </c>
      <c r="AEY1" s="644" t="s">
        <v>2811</v>
      </c>
      <c r="AEZ1" s="644" t="s">
        <v>2812</v>
      </c>
      <c r="AFA1" s="644" t="s">
        <v>2813</v>
      </c>
      <c r="AFB1" s="644" t="s">
        <v>2814</v>
      </c>
      <c r="AFC1" s="644" t="s">
        <v>2815</v>
      </c>
      <c r="AFD1" s="644" t="s">
        <v>2816</v>
      </c>
      <c r="AFE1" s="644" t="s">
        <v>2817</v>
      </c>
      <c r="AFF1" s="644" t="s">
        <v>2818</v>
      </c>
      <c r="AFG1" s="644" t="s">
        <v>2819</v>
      </c>
      <c r="AFH1" s="644" t="s">
        <v>2820</v>
      </c>
      <c r="AFI1" s="644" t="s">
        <v>2821</v>
      </c>
      <c r="AFJ1" s="644" t="s">
        <v>2822</v>
      </c>
      <c r="AFK1" s="644" t="s">
        <v>2823</v>
      </c>
      <c r="AFL1" s="644" t="s">
        <v>2824</v>
      </c>
      <c r="AFM1" s="644" t="s">
        <v>2825</v>
      </c>
      <c r="AFN1" s="644" t="s">
        <v>2826</v>
      </c>
      <c r="AFO1" s="644" t="s">
        <v>2827</v>
      </c>
      <c r="AFP1" s="644" t="s">
        <v>2828</v>
      </c>
      <c r="AFQ1" s="644" t="s">
        <v>2829</v>
      </c>
      <c r="AFR1" s="644" t="s">
        <v>2830</v>
      </c>
      <c r="AFS1" s="644" t="s">
        <v>1723</v>
      </c>
      <c r="AFT1" s="644" t="s">
        <v>1724</v>
      </c>
      <c r="AFU1" s="644" t="s">
        <v>1725</v>
      </c>
      <c r="AFV1" s="644" t="s">
        <v>1726</v>
      </c>
      <c r="AFW1" s="644" t="s">
        <v>1727</v>
      </c>
      <c r="AFX1" s="644" t="s">
        <v>1728</v>
      </c>
      <c r="AFY1" s="644" t="s">
        <v>1729</v>
      </c>
      <c r="AFZ1" s="644" t="s">
        <v>1730</v>
      </c>
      <c r="AGA1" s="644" t="s">
        <v>1731</v>
      </c>
      <c r="AGB1" s="644" t="s">
        <v>1732</v>
      </c>
      <c r="AGC1" s="644" t="s">
        <v>1733</v>
      </c>
      <c r="AGD1" s="644" t="s">
        <v>1734</v>
      </c>
      <c r="AGE1" s="644" t="s">
        <v>1735</v>
      </c>
      <c r="AGF1" s="644" t="s">
        <v>1736</v>
      </c>
      <c r="AGG1" s="644" t="s">
        <v>1737</v>
      </c>
      <c r="AGH1" s="644" t="s">
        <v>1738</v>
      </c>
      <c r="AGI1" s="644" t="s">
        <v>1739</v>
      </c>
      <c r="AGJ1" s="644" t="s">
        <v>1740</v>
      </c>
      <c r="AGK1" s="644" t="s">
        <v>1741</v>
      </c>
      <c r="AGL1" s="644" t="s">
        <v>1742</v>
      </c>
      <c r="AGM1" s="644" t="s">
        <v>1743</v>
      </c>
      <c r="AGN1" s="644" t="s">
        <v>1744</v>
      </c>
      <c r="AGO1" s="644" t="s">
        <v>1745</v>
      </c>
      <c r="AGP1" s="644" t="s">
        <v>1746</v>
      </c>
      <c r="AGQ1" s="644" t="s">
        <v>1747</v>
      </c>
      <c r="AGR1" s="644" t="s">
        <v>1748</v>
      </c>
      <c r="AGS1" s="644" t="s">
        <v>1749</v>
      </c>
      <c r="AGT1" s="644" t="s">
        <v>1750</v>
      </c>
      <c r="AGU1" s="644" t="s">
        <v>1751</v>
      </c>
      <c r="AGV1" s="644" t="s">
        <v>1752</v>
      </c>
      <c r="AGW1" s="644" t="s">
        <v>1753</v>
      </c>
      <c r="AGX1" s="644" t="s">
        <v>1754</v>
      </c>
      <c r="AGY1" s="644" t="s">
        <v>1755</v>
      </c>
      <c r="AGZ1" s="644" t="s">
        <v>1756</v>
      </c>
      <c r="AHA1" s="644" t="s">
        <v>1757</v>
      </c>
      <c r="AHB1" s="644" t="s">
        <v>1758</v>
      </c>
      <c r="AHC1" s="644" t="s">
        <v>1759</v>
      </c>
      <c r="AHD1" s="644" t="s">
        <v>1760</v>
      </c>
      <c r="AHE1" s="644" t="s">
        <v>1761</v>
      </c>
      <c r="AHF1" s="644" t="s">
        <v>1762</v>
      </c>
      <c r="AHG1" s="644" t="s">
        <v>1763</v>
      </c>
      <c r="AHH1" s="644" t="s">
        <v>1764</v>
      </c>
      <c r="AHI1" s="644" t="s">
        <v>1765</v>
      </c>
      <c r="AHJ1" s="644" t="s">
        <v>1766</v>
      </c>
      <c r="AHK1" s="644" t="s">
        <v>1767</v>
      </c>
      <c r="AHL1" s="644" t="s">
        <v>2831</v>
      </c>
      <c r="AHM1" s="644" t="s">
        <v>2832</v>
      </c>
      <c r="AHN1" s="644" t="s">
        <v>2833</v>
      </c>
      <c r="AHO1" s="644" t="s">
        <v>2834</v>
      </c>
      <c r="AHP1" s="644" t="s">
        <v>2835</v>
      </c>
      <c r="AHQ1" s="644" t="s">
        <v>2836</v>
      </c>
      <c r="AHR1" s="644" t="s">
        <v>2837</v>
      </c>
      <c r="AHS1" s="644" t="s">
        <v>2838</v>
      </c>
      <c r="AHT1" s="644" t="s">
        <v>2839</v>
      </c>
      <c r="AHU1" s="644" t="s">
        <v>2840</v>
      </c>
      <c r="AHV1" s="644" t="s">
        <v>2841</v>
      </c>
      <c r="AHW1" s="644" t="s">
        <v>2842</v>
      </c>
      <c r="AHX1" s="644" t="s">
        <v>2843</v>
      </c>
      <c r="AHY1" s="644" t="s">
        <v>2844</v>
      </c>
      <c r="AHZ1" s="644" t="s">
        <v>2845</v>
      </c>
      <c r="AIA1" s="644" t="s">
        <v>1768</v>
      </c>
      <c r="AIB1" s="644" t="s">
        <v>1769</v>
      </c>
      <c r="AIC1" s="644" t="s">
        <v>1770</v>
      </c>
      <c r="AID1" s="644" t="s">
        <v>1771</v>
      </c>
      <c r="AIE1" s="644" t="s">
        <v>1772</v>
      </c>
      <c r="AIF1" s="644" t="s">
        <v>1773</v>
      </c>
      <c r="AIG1" s="644" t="s">
        <v>1774</v>
      </c>
      <c r="AIH1" s="644" t="s">
        <v>1775</v>
      </c>
      <c r="AII1" s="644" t="s">
        <v>1776</v>
      </c>
      <c r="AIJ1" s="644" t="s">
        <v>1777</v>
      </c>
      <c r="AIK1" s="644" t="s">
        <v>1778</v>
      </c>
      <c r="AIL1" s="644" t="s">
        <v>1779</v>
      </c>
      <c r="AIM1" s="644" t="s">
        <v>1780</v>
      </c>
      <c r="AIN1" s="644" t="s">
        <v>1781</v>
      </c>
      <c r="AIO1" s="644" t="s">
        <v>1782</v>
      </c>
      <c r="AIP1" s="644" t="s">
        <v>1783</v>
      </c>
      <c r="AIQ1" s="644" t="s">
        <v>1784</v>
      </c>
      <c r="AIR1" s="644" t="s">
        <v>1785</v>
      </c>
      <c r="AIS1" s="644" t="s">
        <v>1786</v>
      </c>
      <c r="AIT1" s="644" t="s">
        <v>1787</v>
      </c>
      <c r="AIU1" s="644" t="s">
        <v>1788</v>
      </c>
      <c r="AIV1" s="644" t="s">
        <v>1789</v>
      </c>
      <c r="AIW1" s="644" t="s">
        <v>1790</v>
      </c>
      <c r="AIX1" s="644" t="s">
        <v>1791</v>
      </c>
      <c r="AIY1" s="644" t="s">
        <v>1792</v>
      </c>
      <c r="AIZ1" s="644" t="s">
        <v>1793</v>
      </c>
      <c r="AJA1" s="644" t="s">
        <v>1794</v>
      </c>
      <c r="AJB1" s="644" t="s">
        <v>1795</v>
      </c>
      <c r="AJC1" s="644" t="s">
        <v>1796</v>
      </c>
      <c r="AJD1" s="644" t="s">
        <v>1797</v>
      </c>
      <c r="AJE1" s="644" t="s">
        <v>1798</v>
      </c>
      <c r="AJF1" s="644" t="s">
        <v>1799</v>
      </c>
      <c r="AJG1" s="644" t="s">
        <v>1800</v>
      </c>
      <c r="AJH1" s="644" t="s">
        <v>1801</v>
      </c>
      <c r="AJI1" s="644" t="s">
        <v>1802</v>
      </c>
      <c r="AJJ1" s="644" t="s">
        <v>1803</v>
      </c>
      <c r="AJK1" s="644" t="s">
        <v>1804</v>
      </c>
      <c r="AJL1" s="644" t="s">
        <v>1805</v>
      </c>
      <c r="AJM1" s="644" t="s">
        <v>2846</v>
      </c>
      <c r="AJN1" s="644" t="s">
        <v>2847</v>
      </c>
      <c r="AJO1" s="644" t="s">
        <v>2848</v>
      </c>
      <c r="AJP1" s="644" t="s">
        <v>2849</v>
      </c>
      <c r="AJQ1" s="644" t="s">
        <v>2850</v>
      </c>
      <c r="AJR1" s="644" t="s">
        <v>2851</v>
      </c>
      <c r="AJS1" s="644" t="s">
        <v>2852</v>
      </c>
      <c r="AJT1" s="644" t="s">
        <v>2853</v>
      </c>
      <c r="AJU1" s="644" t="s">
        <v>2854</v>
      </c>
      <c r="AJV1" s="644" t="s">
        <v>2855</v>
      </c>
      <c r="AJW1" s="644" t="s">
        <v>2856</v>
      </c>
      <c r="AJX1" s="644" t="s">
        <v>2857</v>
      </c>
      <c r="AJY1" s="644" t="s">
        <v>1806</v>
      </c>
      <c r="AJZ1" s="644" t="s">
        <v>1807</v>
      </c>
      <c r="AKA1" s="644" t="s">
        <v>1808</v>
      </c>
      <c r="AKB1" s="644" t="s">
        <v>1809</v>
      </c>
      <c r="AKC1" s="644" t="s">
        <v>1810</v>
      </c>
      <c r="AKD1" s="644" t="s">
        <v>1811</v>
      </c>
      <c r="AKE1" s="644" t="s">
        <v>1812</v>
      </c>
      <c r="AKF1" s="644" t="s">
        <v>1813</v>
      </c>
      <c r="AKG1" s="644" t="s">
        <v>1814</v>
      </c>
      <c r="AKH1" s="644" t="s">
        <v>1815</v>
      </c>
      <c r="AKI1" s="644" t="s">
        <v>1816</v>
      </c>
      <c r="AKJ1" s="644" t="s">
        <v>1817</v>
      </c>
      <c r="AKK1" s="644" t="s">
        <v>1818</v>
      </c>
      <c r="AKL1" s="644" t="s">
        <v>1819</v>
      </c>
      <c r="AKM1" s="644" t="s">
        <v>1820</v>
      </c>
      <c r="AKN1" s="644" t="s">
        <v>1821</v>
      </c>
      <c r="AKO1" s="644" t="s">
        <v>1822</v>
      </c>
      <c r="AKP1" s="644" t="s">
        <v>1823</v>
      </c>
      <c r="AKQ1" s="644" t="s">
        <v>1824</v>
      </c>
      <c r="AKR1" s="644" t="s">
        <v>1825</v>
      </c>
      <c r="AKS1" s="644" t="s">
        <v>1826</v>
      </c>
      <c r="AKT1" s="644" t="s">
        <v>1827</v>
      </c>
      <c r="AKU1" s="644" t="s">
        <v>1828</v>
      </c>
      <c r="AKV1" s="644" t="s">
        <v>1829</v>
      </c>
      <c r="AKW1" s="644" t="s">
        <v>1830</v>
      </c>
      <c r="AKX1" s="644" t="s">
        <v>1831</v>
      </c>
      <c r="AKY1" s="644" t="s">
        <v>1832</v>
      </c>
      <c r="AKZ1" s="644" t="s">
        <v>1833</v>
      </c>
      <c r="ALA1" s="644" t="s">
        <v>1834</v>
      </c>
      <c r="ALB1" s="644" t="s">
        <v>1835</v>
      </c>
      <c r="ALC1" s="644" t="s">
        <v>1836</v>
      </c>
      <c r="ALD1" s="644" t="s">
        <v>1837</v>
      </c>
      <c r="ALE1" s="644" t="s">
        <v>1838</v>
      </c>
      <c r="ALF1" s="644" t="s">
        <v>1839</v>
      </c>
      <c r="ALG1" s="644" t="s">
        <v>1840</v>
      </c>
      <c r="ALH1" s="644" t="s">
        <v>1841</v>
      </c>
      <c r="ALI1" s="644" t="s">
        <v>1842</v>
      </c>
      <c r="ALJ1" s="644" t="s">
        <v>1843</v>
      </c>
      <c r="ALK1" s="644" t="s">
        <v>1844</v>
      </c>
      <c r="ALL1" s="644" t="s">
        <v>1845</v>
      </c>
      <c r="ALM1" s="644" t="s">
        <v>1846</v>
      </c>
      <c r="ALN1" s="644" t="s">
        <v>1847</v>
      </c>
      <c r="ALO1" s="644" t="s">
        <v>1848</v>
      </c>
      <c r="ALP1" s="644" t="s">
        <v>1849</v>
      </c>
      <c r="ALQ1" s="644" t="s">
        <v>1850</v>
      </c>
      <c r="ALR1" s="644" t="s">
        <v>1851</v>
      </c>
      <c r="ALS1" s="644" t="s">
        <v>1852</v>
      </c>
      <c r="ALT1" s="644" t="s">
        <v>1853</v>
      </c>
      <c r="ALU1" s="644" t="s">
        <v>1854</v>
      </c>
      <c r="ALV1" s="644" t="s">
        <v>341</v>
      </c>
      <c r="ALW1" s="644" t="s">
        <v>1855</v>
      </c>
      <c r="ALX1" s="644" t="s">
        <v>1856</v>
      </c>
      <c r="ALY1" s="644" t="s">
        <v>1857</v>
      </c>
      <c r="ALZ1" s="644" t="s">
        <v>1858</v>
      </c>
      <c r="AMA1" s="644" t="s">
        <v>1859</v>
      </c>
      <c r="AMB1" s="644" t="s">
        <v>1860</v>
      </c>
      <c r="AMC1" s="644" t="s">
        <v>1861</v>
      </c>
      <c r="AMD1" s="644" t="s">
        <v>1862</v>
      </c>
      <c r="AME1" s="644" t="s">
        <v>1863</v>
      </c>
      <c r="AMF1" s="644" t="s">
        <v>1864</v>
      </c>
      <c r="AMG1" s="644" t="s">
        <v>1865</v>
      </c>
      <c r="AMH1" s="644" t="s">
        <v>1866</v>
      </c>
      <c r="AMI1" s="644" t="s">
        <v>1867</v>
      </c>
      <c r="AMJ1" s="644" t="s">
        <v>1868</v>
      </c>
      <c r="AMK1" s="644" t="s">
        <v>1869</v>
      </c>
      <c r="AML1" s="644" t="s">
        <v>1870</v>
      </c>
      <c r="AMM1" s="644" t="s">
        <v>1871</v>
      </c>
      <c r="AMN1" s="644" t="s">
        <v>1872</v>
      </c>
      <c r="AMO1" s="644" t="s">
        <v>1873</v>
      </c>
      <c r="AMP1" s="644" t="s">
        <v>1874</v>
      </c>
      <c r="AMQ1" s="644" t="s">
        <v>1875</v>
      </c>
      <c r="AMR1" s="644" t="s">
        <v>1876</v>
      </c>
      <c r="AMS1" s="644" t="s">
        <v>1877</v>
      </c>
      <c r="AMT1" s="644" t="s">
        <v>1878</v>
      </c>
      <c r="AMU1" s="644" t="s">
        <v>1879</v>
      </c>
      <c r="AMV1" s="644" t="s">
        <v>1880</v>
      </c>
      <c r="AMW1" s="644" t="s">
        <v>1881</v>
      </c>
      <c r="AMX1" s="644" t="s">
        <v>1882</v>
      </c>
      <c r="AMY1" s="644" t="s">
        <v>1883</v>
      </c>
      <c r="AMZ1" s="644" t="s">
        <v>1884</v>
      </c>
      <c r="ANA1" s="644" t="s">
        <v>1885</v>
      </c>
      <c r="ANB1" s="644" t="s">
        <v>1886</v>
      </c>
      <c r="ANC1" s="644" t="s">
        <v>1887</v>
      </c>
      <c r="AND1" s="644" t="s">
        <v>1888</v>
      </c>
      <c r="ANE1" s="644" t="s">
        <v>1889</v>
      </c>
      <c r="ANF1" s="644" t="s">
        <v>1890</v>
      </c>
      <c r="ANG1" s="644" t="s">
        <v>1891</v>
      </c>
      <c r="ANH1" s="644" t="s">
        <v>1892</v>
      </c>
      <c r="ANI1" s="644" t="s">
        <v>1893</v>
      </c>
      <c r="ANJ1" s="644" t="s">
        <v>1894</v>
      </c>
      <c r="ANK1" s="644" t="s">
        <v>1895</v>
      </c>
      <c r="ANL1" s="644" t="s">
        <v>1896</v>
      </c>
      <c r="ANM1" s="644" t="s">
        <v>1897</v>
      </c>
      <c r="ANN1" s="644" t="s">
        <v>1898</v>
      </c>
      <c r="ANO1" s="644" t="s">
        <v>2858</v>
      </c>
      <c r="ANP1" s="644" t="s">
        <v>2859</v>
      </c>
      <c r="ANQ1" s="644" t="s">
        <v>2860</v>
      </c>
      <c r="ANR1" s="644" t="s">
        <v>1899</v>
      </c>
      <c r="ANS1" s="644" t="s">
        <v>1900</v>
      </c>
      <c r="ANT1" s="644" t="s">
        <v>1901</v>
      </c>
      <c r="ANU1" s="644" t="s">
        <v>1902</v>
      </c>
      <c r="ANV1" s="644" t="s">
        <v>1903</v>
      </c>
      <c r="ANW1" s="644" t="s">
        <v>1904</v>
      </c>
      <c r="ANX1" s="644" t="s">
        <v>1905</v>
      </c>
      <c r="ANY1" s="644" t="s">
        <v>1906</v>
      </c>
      <c r="ANZ1" s="644" t="s">
        <v>1907</v>
      </c>
      <c r="AOA1" s="644" t="s">
        <v>1908</v>
      </c>
      <c r="AOB1" s="644" t="s">
        <v>1909</v>
      </c>
      <c r="AOC1" s="644" t="s">
        <v>1910</v>
      </c>
      <c r="AOD1" s="644" t="s">
        <v>1911</v>
      </c>
      <c r="AOE1" s="644" t="s">
        <v>1912</v>
      </c>
      <c r="AOF1" s="644" t="s">
        <v>1913</v>
      </c>
      <c r="AOG1" s="644" t="s">
        <v>1914</v>
      </c>
      <c r="AOH1" s="644" t="s">
        <v>1915</v>
      </c>
      <c r="AOI1" s="644" t="s">
        <v>1916</v>
      </c>
      <c r="AOJ1" s="644" t="s">
        <v>1917</v>
      </c>
    </row>
    <row r="2" spans="1:1076">
      <c r="A2" t="s">
        <v>2946</v>
      </c>
      <c r="B2">
        <v>2.9</v>
      </c>
      <c r="D2">
        <v>2.9</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-30.112250360578301</v>
      </c>
      <c r="GC2">
        <v>241.794726248188</v>
      </c>
      <c r="GD2">
        <v>94.409516354701196</v>
      </c>
      <c r="GE2">
        <v>-17.242680606422201</v>
      </c>
      <c r="GF2">
        <v>158.43682336707101</v>
      </c>
      <c r="GG2">
        <v>62.882459515336897</v>
      </c>
      <c r="GH2">
        <v>-33.351329330129502</v>
      </c>
      <c r="GI2">
        <v>238.09465387581301</v>
      </c>
      <c r="GJ2">
        <v>96.018560471565095</v>
      </c>
      <c r="GK2">
        <v>-20.373680699955401</v>
      </c>
      <c r="GL2">
        <v>155.90752692985501</v>
      </c>
      <c r="GM2">
        <v>61.288586128023503</v>
      </c>
      <c r="GN2">
        <v>-29.143295914449801</v>
      </c>
      <c r="GO2">
        <v>15.879853526965899</v>
      </c>
      <c r="GP2">
        <v>15.519952079133301</v>
      </c>
      <c r="GQ2">
        <v>63.111537897413498</v>
      </c>
      <c r="GR2">
        <v>131.659186830322</v>
      </c>
      <c r="GS2">
        <v>732.46287116123995</v>
      </c>
      <c r="GT2">
        <v>-18.574968347337101</v>
      </c>
      <c r="GU2">
        <v>15.815594480473001</v>
      </c>
      <c r="GV2">
        <v>15.424252661966101</v>
      </c>
      <c r="GW2">
        <v>39.777637682352498</v>
      </c>
      <c r="GX2">
        <v>89.224519393100095</v>
      </c>
      <c r="GY2">
        <v>497.93579201296501</v>
      </c>
      <c r="GZ2">
        <v>-30.520209301191699</v>
      </c>
      <c r="HA2">
        <v>15.9267354917374</v>
      </c>
      <c r="HB2">
        <v>15.548565641647899</v>
      </c>
      <c r="HC2">
        <v>62.462677904221898</v>
      </c>
      <c r="HD2">
        <v>136.22043256084001</v>
      </c>
      <c r="HE2">
        <v>764.34922654290301</v>
      </c>
      <c r="HF2">
        <v>-19.838423569449699</v>
      </c>
      <c r="HG2">
        <v>15.8112436841957</v>
      </c>
      <c r="HH2">
        <v>15.426188562576099</v>
      </c>
      <c r="HI2">
        <v>39.328008286143501</v>
      </c>
      <c r="HJ2">
        <v>88.157629595426997</v>
      </c>
      <c r="HK2">
        <v>495.198796843786</v>
      </c>
      <c r="HL2">
        <v>-16.780717242523099</v>
      </c>
      <c r="HM2">
        <v>15.2465343107535</v>
      </c>
      <c r="HN2">
        <v>15.877644472386301</v>
      </c>
      <c r="HO2">
        <v>140.22762848589099</v>
      </c>
      <c r="HP2">
        <v>251.57325103544201</v>
      </c>
      <c r="HQ2">
        <v>14.9882231426778</v>
      </c>
      <c r="HR2">
        <v>95.148617379210805</v>
      </c>
      <c r="HS2">
        <v>-6.9176139596281603</v>
      </c>
      <c r="HT2">
        <v>15.1945815567877</v>
      </c>
      <c r="HU2">
        <v>15.8508595912727</v>
      </c>
      <c r="HV2">
        <v>87.157785654982007</v>
      </c>
      <c r="HW2">
        <v>166.263218691031</v>
      </c>
      <c r="HX2">
        <v>14.938443093947001</v>
      </c>
      <c r="HY2">
        <v>64.236860506525204</v>
      </c>
      <c r="HZ2">
        <v>15.294655488592101</v>
      </c>
      <c r="IA2">
        <v>15.9002858306193</v>
      </c>
      <c r="IB2">
        <v>135.60023001087001</v>
      </c>
      <c r="IC2">
        <v>-21.858518790944899</v>
      </c>
      <c r="ID2">
        <v>251.826840003147</v>
      </c>
      <c r="IE2">
        <v>15.065482898918599</v>
      </c>
      <c r="IF2">
        <v>96.517254017176001</v>
      </c>
      <c r="IG2">
        <v>7.2015878639005999</v>
      </c>
      <c r="IH2">
        <v>15.2002681732949</v>
      </c>
      <c r="II2">
        <v>15.8535578382678</v>
      </c>
      <c r="IJ2">
        <v>86.182927972712903</v>
      </c>
      <c r="IK2">
        <v>7.74591786214609</v>
      </c>
      <c r="IL2">
        <v>-11.8438482159152</v>
      </c>
      <c r="IM2">
        <v>163.78960194532701</v>
      </c>
      <c r="IN2">
        <v>14.9453001373574</v>
      </c>
      <c r="IO2">
        <v>0.78198236876888405</v>
      </c>
      <c r="IP2">
        <v>63.428774035446502</v>
      </c>
      <c r="IQ2">
        <v>-57.096851340573302</v>
      </c>
      <c r="IR2">
        <v>-36.653774609688398</v>
      </c>
      <c r="IS2">
        <v>-53.412600975535</v>
      </c>
      <c r="IT2">
        <v>-36.407850835126197</v>
      </c>
      <c r="IU2">
        <v>35.631710793028397</v>
      </c>
      <c r="IV2">
        <v>-26.824311838512401</v>
      </c>
      <c r="IW2">
        <v>15.3356180810365</v>
      </c>
      <c r="IX2">
        <v>14.9882231426778</v>
      </c>
      <c r="IY2">
        <v>62.322726765297503</v>
      </c>
      <c r="IZ2">
        <v>126.88288948542299</v>
      </c>
      <c r="JA2">
        <v>703.03172938932005</v>
      </c>
      <c r="JB2">
        <v>-16.8472143372855</v>
      </c>
      <c r="JC2">
        <v>15.3250263584658</v>
      </c>
      <c r="JD2">
        <v>14.938443093947001</v>
      </c>
      <c r="JE2">
        <v>39.9886667985107</v>
      </c>
      <c r="JF2">
        <v>88.211203652768802</v>
      </c>
      <c r="JG2">
        <v>489.64272685645602</v>
      </c>
      <c r="JH2">
        <v>-28.270417164580799</v>
      </c>
      <c r="JI2">
        <v>15.428503832848801</v>
      </c>
      <c r="JJ2">
        <v>15.065482898918599</v>
      </c>
      <c r="JK2">
        <v>62.511084311076999</v>
      </c>
      <c r="JL2">
        <v>131.92749165901299</v>
      </c>
      <c r="JM2">
        <v>737.17640087806706</v>
      </c>
      <c r="JN2">
        <v>-18.0062786567504</v>
      </c>
      <c r="JO2">
        <v>15.331642275465001</v>
      </c>
      <c r="JP2">
        <v>14.9453001373574</v>
      </c>
      <c r="JQ2">
        <v>1.02997186991951</v>
      </c>
      <c r="JR2">
        <v>39.636565457558902</v>
      </c>
      <c r="JS2">
        <v>0.73380312444601703</v>
      </c>
      <c r="JT2">
        <v>88.314454702510901</v>
      </c>
      <c r="JU2">
        <v>493.32679922949501</v>
      </c>
      <c r="JV2">
        <v>-46.358592743338001</v>
      </c>
      <c r="JW2">
        <v>214.606860711076</v>
      </c>
      <c r="JX2">
        <v>-16.679058191499301</v>
      </c>
      <c r="JY2">
        <v>-29.351559113886498</v>
      </c>
      <c r="JZ2">
        <v>144.281467011394</v>
      </c>
      <c r="KA2">
        <v>-13.5773197679107</v>
      </c>
      <c r="KB2">
        <v>-50.042259657772803</v>
      </c>
      <c r="KC2">
        <v>216.67137647541699</v>
      </c>
      <c r="KD2">
        <v>-25.580380784250099</v>
      </c>
      <c r="KE2">
        <v>-31.202987034462101</v>
      </c>
      <c r="KF2">
        <v>11.010075900954</v>
      </c>
      <c r="KG2">
        <v>-111.92309809140799</v>
      </c>
      <c r="KH2">
        <v>1.5675728915047</v>
      </c>
      <c r="KI2">
        <v>144.589326194639</v>
      </c>
      <c r="KJ2">
        <v>-13.949983572384401</v>
      </c>
      <c r="KK2">
        <v>-43.525330676172501</v>
      </c>
      <c r="KL2">
        <v>11.6960244221212</v>
      </c>
      <c r="KM2">
        <v>12.3722212545619</v>
      </c>
      <c r="KN2">
        <v>25.599998896372501</v>
      </c>
      <c r="KO2">
        <v>10.9137145298746</v>
      </c>
      <c r="KP2">
        <v>-3.5354296771059501</v>
      </c>
      <c r="KQ2">
        <v>-181.40678612154599</v>
      </c>
      <c r="KR2">
        <v>-857.08818580672596</v>
      </c>
      <c r="KS2">
        <v>-28.640541774731599</v>
      </c>
      <c r="KT2">
        <v>11.642555181398601</v>
      </c>
      <c r="KU2">
        <v>12.315375487842299</v>
      </c>
      <c r="KV2">
        <v>16.473582900509101</v>
      </c>
      <c r="KW2">
        <v>10.8625463591704</v>
      </c>
      <c r="KX2">
        <v>-3.4391305634758198</v>
      </c>
      <c r="KY2">
        <v>-114.274556577041</v>
      </c>
      <c r="KZ2">
        <v>-537.94842136552495</v>
      </c>
      <c r="LA2">
        <v>-45.919205722533597</v>
      </c>
      <c r="LB2">
        <v>11.739334762950699</v>
      </c>
      <c r="LC2">
        <v>12.4254901858246</v>
      </c>
      <c r="LD2">
        <v>25.805269310177</v>
      </c>
      <c r="LE2">
        <v>10.951706320996299</v>
      </c>
      <c r="LF2">
        <v>-3.53426561927182</v>
      </c>
      <c r="LG2">
        <v>-183.07007669129601</v>
      </c>
      <c r="LH2">
        <v>-859.15938942193702</v>
      </c>
      <c r="LI2">
        <v>-29.831162484698702</v>
      </c>
      <c r="LJ2">
        <v>11.6655793861152</v>
      </c>
      <c r="LK2">
        <v>12.331581427542799</v>
      </c>
      <c r="LL2">
        <v>16.7180861953141</v>
      </c>
      <c r="LM2">
        <v>10.899152086291799</v>
      </c>
      <c r="LN2">
        <v>-3.0573950214977001</v>
      </c>
      <c r="LO2">
        <v>-110.601506571569</v>
      </c>
      <c r="LP2">
        <v>-524.01626699368398</v>
      </c>
      <c r="LQ2">
        <v>-29.625913598620901</v>
      </c>
      <c r="LR2">
        <v>17.137306851519799</v>
      </c>
      <c r="LS2">
        <v>16.440999999999999</v>
      </c>
      <c r="LT2">
        <v>141.16516557947199</v>
      </c>
      <c r="LU2">
        <v>748.60589325618696</v>
      </c>
      <c r="LV2">
        <v>16.559990137059099</v>
      </c>
      <c r="LW2">
        <v>15.6533147980092</v>
      </c>
      <c r="LX2">
        <v>-75.301799046236496</v>
      </c>
      <c r="LY2">
        <v>-19.851108206297798</v>
      </c>
      <c r="LZ2">
        <v>17.088456247630901</v>
      </c>
      <c r="MA2">
        <v>16.440999999999999</v>
      </c>
      <c r="MB2">
        <v>89.400729008141397</v>
      </c>
      <c r="MC2">
        <v>486.93098586200199</v>
      </c>
      <c r="MD2">
        <v>16.491344825002301</v>
      </c>
      <c r="ME2">
        <v>15.5527117214755</v>
      </c>
      <c r="MF2">
        <v>-52.7821731826944</v>
      </c>
      <c r="MG2">
        <v>-30.619721408555499</v>
      </c>
      <c r="MH2">
        <v>17.1201718541529</v>
      </c>
      <c r="MI2">
        <v>16.440999999999999</v>
      </c>
      <c r="MJ2">
        <v>138.48151944728801</v>
      </c>
      <c r="MK2">
        <v>735.76088322380394</v>
      </c>
      <c r="ML2">
        <v>16.554506768323101</v>
      </c>
      <c r="MM2">
        <v>15.6651326404742</v>
      </c>
      <c r="MN2">
        <v>-73.6166253963044</v>
      </c>
      <c r="MO2">
        <v>-20.4849503022051</v>
      </c>
      <c r="MP2">
        <v>17.0881487601897</v>
      </c>
      <c r="MQ2">
        <v>16.440999999999999</v>
      </c>
      <c r="MR2">
        <v>89.478266910482304</v>
      </c>
      <c r="MS2">
        <v>486.97191141005902</v>
      </c>
      <c r="MT2">
        <v>16.492606158312999</v>
      </c>
      <c r="MU2">
        <v>15.5577717957103</v>
      </c>
      <c r="MV2">
        <v>-52.331071019021003</v>
      </c>
      <c r="MW2">
        <v>-27.322132179914799</v>
      </c>
      <c r="MX2">
        <v>16.533082372215102</v>
      </c>
      <c r="MY2">
        <v>16.426938460493201</v>
      </c>
      <c r="MZ2">
        <v>113.02890134616</v>
      </c>
      <c r="NA2">
        <v>630.58731864644199</v>
      </c>
      <c r="NB2">
        <v>16.041475993237899</v>
      </c>
      <c r="NC2">
        <v>15.1403212908537</v>
      </c>
      <c r="ND2">
        <v>-71.300666778727702</v>
      </c>
      <c r="NE2">
        <v>-18.147867919360198</v>
      </c>
      <c r="NF2">
        <v>16.537618530150102</v>
      </c>
      <c r="NG2">
        <v>16.4058117776122</v>
      </c>
      <c r="NH2">
        <v>74.043682711633295</v>
      </c>
      <c r="NI2">
        <v>416.485416581621</v>
      </c>
      <c r="NJ2">
        <v>16.024371975161301</v>
      </c>
      <c r="NK2">
        <v>15.0846546053615</v>
      </c>
      <c r="NL2">
        <v>-48.169495536568498</v>
      </c>
      <c r="NM2">
        <v>-28.008062777593398</v>
      </c>
      <c r="NN2">
        <v>16.6162406364502</v>
      </c>
      <c r="NO2">
        <v>16.497574243989199</v>
      </c>
      <c r="NP2">
        <v>120.78023883905099</v>
      </c>
      <c r="NQ2">
        <v>648.80196422321103</v>
      </c>
      <c r="NR2">
        <v>16.117709573833299</v>
      </c>
      <c r="NS2">
        <v>15.211433208936199</v>
      </c>
      <c r="NT2">
        <v>-66.145764155849605</v>
      </c>
      <c r="NU2">
        <v>-18.845185774396398</v>
      </c>
      <c r="NV2">
        <v>16.5276970209467</v>
      </c>
      <c r="NW2">
        <v>16.3961057038746</v>
      </c>
      <c r="NX2">
        <v>1.7</v>
      </c>
      <c r="NY2" s="35">
        <v>73.344523236715801</v>
      </c>
      <c r="NZ2" s="35">
        <v>413.56605793485801</v>
      </c>
      <c r="OA2" s="35">
        <v>16.019508929795599</v>
      </c>
      <c r="OB2">
        <v>15.0888681250032</v>
      </c>
      <c r="OC2">
        <v>1.7</v>
      </c>
      <c r="OD2">
        <v>-47.664144359354701</v>
      </c>
      <c r="OE2">
        <v>1.7</v>
      </c>
      <c r="OF2">
        <v>1.7</v>
      </c>
      <c r="OG2">
        <v>-26.0349534316627</v>
      </c>
      <c r="OH2">
        <v>15.6971968584355</v>
      </c>
      <c r="OI2">
        <v>15.862796578546</v>
      </c>
      <c r="OJ2">
        <v>138.98928815338701</v>
      </c>
      <c r="OK2">
        <v>916.60072843384501</v>
      </c>
      <c r="OL2">
        <v>14.9170078776363</v>
      </c>
      <c r="OM2">
        <v>13.445481157785</v>
      </c>
      <c r="ON2">
        <v>-153.54535752333001</v>
      </c>
      <c r="OO2">
        <v>-17.153595607850601</v>
      </c>
      <c r="OP2">
        <v>15.7606162570663</v>
      </c>
      <c r="OQ2">
        <v>15.9068578416401</v>
      </c>
      <c r="OR2">
        <v>94.846485285339398</v>
      </c>
      <c r="OS2">
        <v>611.98865635795403</v>
      </c>
      <c r="OT2">
        <v>14.943558114782499</v>
      </c>
      <c r="OU2">
        <v>13.417025197979299</v>
      </c>
      <c r="OV2">
        <v>-99.709662070097806</v>
      </c>
      <c r="OW2">
        <v>-26.654257261332599</v>
      </c>
      <c r="OX2">
        <v>15.8095118101261</v>
      </c>
      <c r="OY2">
        <v>15.979076108249901</v>
      </c>
      <c r="OZ2">
        <v>151.11502014835099</v>
      </c>
      <c r="PA2">
        <v>953.95809398662095</v>
      </c>
      <c r="PB2">
        <v>15.0076596141951</v>
      </c>
      <c r="PC2">
        <v>13.5113223830012</v>
      </c>
      <c r="PD2">
        <v>-149.54232543666501</v>
      </c>
      <c r="PE2">
        <v>-17.806271212239501</v>
      </c>
      <c r="PF2">
        <v>15.772020180179201</v>
      </c>
      <c r="PG2">
        <v>15.9161311875973</v>
      </c>
      <c r="PH2">
        <v>1.7</v>
      </c>
      <c r="PI2">
        <v>95.632168019201899</v>
      </c>
      <c r="PJ2">
        <v>614.25264648009704</v>
      </c>
      <c r="PK2">
        <v>14.9545478860693</v>
      </c>
      <c r="PL2">
        <v>13.428225729803</v>
      </c>
      <c r="PM2">
        <v>1.7</v>
      </c>
      <c r="PN2">
        <v>-99.022596288383298</v>
      </c>
      <c r="PO2">
        <v>15.301511396504999</v>
      </c>
      <c r="PP2">
        <v>15.1904709461128</v>
      </c>
      <c r="PQ2">
        <v>15.318529727942501</v>
      </c>
      <c r="PR2">
        <v>15.1946134543618</v>
      </c>
      <c r="PS2">
        <v>17.022128499351599</v>
      </c>
      <c r="PT2">
        <v>14.774784625985999</v>
      </c>
      <c r="PU2">
        <v>14.704382443077501</v>
      </c>
      <c r="PV2">
        <v>14.8409216271095</v>
      </c>
      <c r="PW2">
        <v>14.710614717749801</v>
      </c>
      <c r="PX2">
        <v>16.429702856407999</v>
      </c>
      <c r="PY2">
        <v>12.759050821020701</v>
      </c>
      <c r="PZ2">
        <v>12.7043901324295</v>
      </c>
      <c r="QA2">
        <v>12.8118523007247</v>
      </c>
      <c r="QB2">
        <v>12.714948638523399</v>
      </c>
      <c r="QC2">
        <v>14.4795129714217</v>
      </c>
      <c r="QD2">
        <v>15.796830560363301</v>
      </c>
      <c r="QE2">
        <v>14.8888232834334</v>
      </c>
      <c r="QF2">
        <v>14.767179831824199</v>
      </c>
      <c r="QG2">
        <v>14.910723112375701</v>
      </c>
      <c r="QH2">
        <v>14.779671443697699</v>
      </c>
      <c r="QI2">
        <v>16.992102863045002</v>
      </c>
      <c r="QJ2">
        <v>14.348698165042901</v>
      </c>
      <c r="QK2">
        <v>14.2702603828698</v>
      </c>
      <c r="QL2">
        <v>14.4223763739374</v>
      </c>
      <c r="QM2">
        <v>14.2817207844598</v>
      </c>
      <c r="QN2">
        <v>193.56990578296001</v>
      </c>
      <c r="QO2">
        <v>16.393337352174999</v>
      </c>
      <c r="QP2">
        <v>154.71362104505701</v>
      </c>
      <c r="QQ2">
        <v>12.5654672581593</v>
      </c>
      <c r="QR2">
        <v>12.5001141176143</v>
      </c>
      <c r="QS2">
        <v>12.6212113205848</v>
      </c>
      <c r="QT2">
        <v>12.5116742805707</v>
      </c>
      <c r="QU2">
        <v>14.681401905376999</v>
      </c>
      <c r="QV2">
        <v>15.2940338781435</v>
      </c>
      <c r="QW2">
        <v>133909.25636110699</v>
      </c>
      <c r="QX2">
        <v>0</v>
      </c>
      <c r="QY2">
        <v>87927.963426663904</v>
      </c>
      <c r="QZ2">
        <v>0</v>
      </c>
      <c r="RA2">
        <v>23811.934841133501</v>
      </c>
      <c r="RB2">
        <v>0</v>
      </c>
      <c r="RC2">
        <v>15793.961657040199</v>
      </c>
      <c r="RD2">
        <v>0</v>
      </c>
      <c r="RE2">
        <v>43693.569890164101</v>
      </c>
      <c r="RF2">
        <v>0</v>
      </c>
      <c r="RG2">
        <v>28879.406697497699</v>
      </c>
      <c r="RH2" s="35">
        <v>0</v>
      </c>
      <c r="RI2">
        <v>492.80205421110202</v>
      </c>
      <c r="RJ2" s="35">
        <v>0</v>
      </c>
      <c r="RK2">
        <v>14.4761351703618</v>
      </c>
      <c r="RL2">
        <v>10644.6556054341</v>
      </c>
      <c r="RM2">
        <v>10644.6556054341</v>
      </c>
      <c r="RN2">
        <v>14879.7604761813</v>
      </c>
      <c r="RO2" s="35">
        <v>318.90981875871199</v>
      </c>
      <c r="RP2">
        <v>0</v>
      </c>
      <c r="RQ2">
        <v>14.3438887175356</v>
      </c>
      <c r="RR2">
        <v>6900.7612839796202</v>
      </c>
      <c r="RS2">
        <v>6900.7612839796202</v>
      </c>
      <c r="RT2">
        <v>9591.8208665954608</v>
      </c>
      <c r="RU2">
        <v>477.21322042766599</v>
      </c>
      <c r="RV2">
        <v>0</v>
      </c>
      <c r="RW2">
        <v>14.502916496808799</v>
      </c>
      <c r="RX2">
        <v>10590.457365305199</v>
      </c>
      <c r="RY2">
        <v>10590.457365305199</v>
      </c>
      <c r="RZ2">
        <v>14825.1489471024</v>
      </c>
      <c r="SA2">
        <v>316.25239788107802</v>
      </c>
      <c r="SB2">
        <v>0</v>
      </c>
      <c r="SC2">
        <v>14.3647294330337</v>
      </c>
      <c r="SD2">
        <v>6877.2132407069903</v>
      </c>
      <c r="SE2">
        <v>6877.2132407069903</v>
      </c>
      <c r="SF2">
        <v>9568.0784218628305</v>
      </c>
      <c r="SG2">
        <v>0</v>
      </c>
      <c r="SH2">
        <v>554.46866027301598</v>
      </c>
      <c r="SI2">
        <v>16.962077226738302</v>
      </c>
      <c r="SJ2">
        <v>35265.985875661499</v>
      </c>
      <c r="SK2">
        <v>35265.985875661499</v>
      </c>
      <c r="SL2">
        <v>58549.503907930201</v>
      </c>
      <c r="SM2">
        <v>21.1111</v>
      </c>
      <c r="SN2">
        <v>23.8889</v>
      </c>
      <c r="SO2">
        <v>0</v>
      </c>
      <c r="SP2">
        <v>215.74038213113701</v>
      </c>
      <c r="SQ2">
        <v>15.56651246729</v>
      </c>
      <c r="SR2">
        <v>0</v>
      </c>
      <c r="SS2">
        <v>0</v>
      </c>
      <c r="ST2">
        <v>0</v>
      </c>
      <c r="SU2">
        <v>0</v>
      </c>
      <c r="SV2">
        <v>145.55059442086801</v>
      </c>
      <c r="SW2">
        <v>15.501075274970299</v>
      </c>
      <c r="SX2">
        <v>0</v>
      </c>
      <c r="SY2">
        <v>0</v>
      </c>
      <c r="SZ2">
        <v>0</v>
      </c>
      <c r="TA2">
        <v>0</v>
      </c>
      <c r="TB2">
        <v>219.529022242096</v>
      </c>
      <c r="TC2">
        <v>15.613102453667</v>
      </c>
      <c r="TD2">
        <v>0</v>
      </c>
      <c r="TE2">
        <v>0</v>
      </c>
      <c r="TF2">
        <v>0</v>
      </c>
      <c r="TG2">
        <v>0</v>
      </c>
      <c r="TH2">
        <v>142.58940405950699</v>
      </c>
      <c r="TI2">
        <v>15.499190984017</v>
      </c>
      <c r="TJ2">
        <v>0</v>
      </c>
      <c r="TK2">
        <v>0</v>
      </c>
      <c r="TL2">
        <v>0</v>
      </c>
      <c r="TM2">
        <v>0</v>
      </c>
      <c r="TN2">
        <v>660.05492478130202</v>
      </c>
      <c r="TO2">
        <v>16.868324652170301</v>
      </c>
      <c r="TP2">
        <v>0</v>
      </c>
      <c r="TQ2">
        <v>0</v>
      </c>
      <c r="TR2">
        <v>0</v>
      </c>
      <c r="TS2">
        <v>490.66911306601401</v>
      </c>
      <c r="TT2">
        <v>0</v>
      </c>
      <c r="TU2">
        <v>13.922611704099699</v>
      </c>
      <c r="TV2">
        <v>11516.4945523353</v>
      </c>
      <c r="TW2">
        <v>11516.4945523353</v>
      </c>
      <c r="TX2">
        <v>15759.6388329532</v>
      </c>
      <c r="TY2">
        <v>320.36337813875298</v>
      </c>
      <c r="TZ2">
        <v>0</v>
      </c>
      <c r="UA2">
        <v>13.836138322662199</v>
      </c>
      <c r="UB2">
        <v>7408.8891783077497</v>
      </c>
      <c r="UC2">
        <v>7408.8891783077497</v>
      </c>
      <c r="UD2">
        <v>10104.6856315964</v>
      </c>
      <c r="UE2">
        <v>484.72629231437799</v>
      </c>
      <c r="UF2">
        <v>0</v>
      </c>
      <c r="UG2">
        <v>14.0038311207653</v>
      </c>
      <c r="UH2">
        <v>11382.4197984317</v>
      </c>
      <c r="UI2">
        <v>11382.4197984317</v>
      </c>
      <c r="UJ2">
        <v>15624.431281851101</v>
      </c>
      <c r="UK2">
        <v>317.08304349652099</v>
      </c>
      <c r="UL2">
        <v>0</v>
      </c>
      <c r="UM2">
        <v>13.8528268511697</v>
      </c>
      <c r="UN2">
        <v>7386.3612240226903</v>
      </c>
      <c r="UO2">
        <v>7386.3612240226903</v>
      </c>
      <c r="UP2">
        <v>10081.9448613882</v>
      </c>
      <c r="UQ2">
        <v>0</v>
      </c>
      <c r="UR2">
        <v>591.30588595484903</v>
      </c>
      <c r="US2">
        <v>16.3569718479419</v>
      </c>
      <c r="UT2">
        <v>39309.788877765997</v>
      </c>
      <c r="UU2">
        <v>39309.788877765997</v>
      </c>
      <c r="UV2">
        <v>62110.046176442498</v>
      </c>
      <c r="UW2">
        <v>21.1111</v>
      </c>
      <c r="UX2">
        <v>23.8889</v>
      </c>
      <c r="UY2">
        <v>0</v>
      </c>
      <c r="UZ2">
        <v>215.62017262254801</v>
      </c>
      <c r="VA2">
        <v>15.0197584872265</v>
      </c>
      <c r="VB2">
        <v>0</v>
      </c>
      <c r="VC2">
        <v>0</v>
      </c>
      <c r="VD2">
        <v>0</v>
      </c>
      <c r="VE2">
        <v>0</v>
      </c>
      <c r="VF2">
        <v>147.035687516877</v>
      </c>
      <c r="VG2">
        <v>15.0061222852465</v>
      </c>
      <c r="VH2">
        <v>0</v>
      </c>
      <c r="VI2">
        <v>0</v>
      </c>
      <c r="VJ2">
        <v>0</v>
      </c>
      <c r="VK2">
        <v>0</v>
      </c>
      <c r="VL2">
        <v>218.599828238725</v>
      </c>
      <c r="VM2">
        <v>15.111109520438999</v>
      </c>
      <c r="VN2">
        <v>0</v>
      </c>
      <c r="VO2">
        <v>0</v>
      </c>
      <c r="VP2">
        <v>0</v>
      </c>
      <c r="VQ2">
        <v>0</v>
      </c>
      <c r="VR2">
        <v>145.20490945294799</v>
      </c>
      <c r="VS2">
        <v>15.0147988060055</v>
      </c>
      <c r="VT2">
        <v>0</v>
      </c>
      <c r="VU2">
        <v>0</v>
      </c>
      <c r="VV2">
        <v>0</v>
      </c>
      <c r="VW2">
        <v>0</v>
      </c>
      <c r="VX2">
        <v>533.61369937144798</v>
      </c>
      <c r="VY2">
        <v>16.260267662389399</v>
      </c>
      <c r="VZ2">
        <v>0</v>
      </c>
      <c r="WA2">
        <v>0</v>
      </c>
      <c r="WB2">
        <v>0</v>
      </c>
      <c r="WC2">
        <v>622.35183537406203</v>
      </c>
      <c r="WD2">
        <v>0</v>
      </c>
      <c r="WE2">
        <v>12.3718836952979</v>
      </c>
      <c r="WF2">
        <v>14086.7260681973</v>
      </c>
      <c r="WG2">
        <v>14086.7260681973</v>
      </c>
      <c r="WH2">
        <v>18351.271895464899</v>
      </c>
      <c r="WI2">
        <v>0</v>
      </c>
      <c r="WJ2">
        <v>415.33802536756099</v>
      </c>
      <c r="WK2">
        <v>0</v>
      </c>
      <c r="WL2">
        <v>12.2958381027992</v>
      </c>
      <c r="WM2">
        <v>9045.1634886444008</v>
      </c>
      <c r="WN2">
        <v>9045.1634886444008</v>
      </c>
      <c r="WO2">
        <v>11754.404394434699</v>
      </c>
      <c r="WP2">
        <v>21.1111</v>
      </c>
      <c r="WQ2">
        <v>23.8889</v>
      </c>
      <c r="WR2">
        <v>624.65368490756998</v>
      </c>
      <c r="WS2">
        <v>0</v>
      </c>
      <c r="WT2">
        <v>12.430570340444801</v>
      </c>
      <c r="WU2">
        <v>13998.406649320599</v>
      </c>
      <c r="WV2">
        <v>13998.406649320599</v>
      </c>
      <c r="WW2">
        <v>18262.024924801</v>
      </c>
      <c r="WX2">
        <v>0</v>
      </c>
      <c r="WY2">
        <v>407.84225283108401</v>
      </c>
      <c r="WZ2">
        <v>0</v>
      </c>
      <c r="XA2">
        <v>12.3083999226179</v>
      </c>
      <c r="XB2">
        <v>9025.4145944678694</v>
      </c>
      <c r="XC2">
        <v>9025.4145944678694</v>
      </c>
      <c r="XD2">
        <v>11734.525715637001</v>
      </c>
      <c r="XE2">
        <v>930.955903874456</v>
      </c>
      <c r="XF2">
        <v>0</v>
      </c>
      <c r="XG2">
        <v>14.883290839332201</v>
      </c>
      <c r="XH2">
        <v>49815.4077222919</v>
      </c>
      <c r="XI2">
        <v>49815.4077222919</v>
      </c>
      <c r="XJ2">
        <v>71570.136710322797</v>
      </c>
      <c r="XK2">
        <v>21.1111</v>
      </c>
      <c r="XL2">
        <v>23.8889</v>
      </c>
      <c r="XM2">
        <v>190.70339779916401</v>
      </c>
      <c r="XN2">
        <v>0</v>
      </c>
      <c r="XO2">
        <v>11.5033353613717</v>
      </c>
      <c r="XP2">
        <v>0</v>
      </c>
      <c r="XQ2">
        <v>0</v>
      </c>
      <c r="XR2">
        <v>0</v>
      </c>
      <c r="XS2">
        <v>120.62798653921701</v>
      </c>
      <c r="XT2">
        <v>0</v>
      </c>
      <c r="XU2">
        <v>11.4476340020816</v>
      </c>
      <c r="XV2">
        <v>0</v>
      </c>
      <c r="XW2">
        <v>0</v>
      </c>
      <c r="XX2">
        <v>0</v>
      </c>
      <c r="XY2">
        <v>194.96696088215501</v>
      </c>
      <c r="XZ2">
        <v>0</v>
      </c>
      <c r="YA2">
        <v>11.544841482287501</v>
      </c>
      <c r="YB2">
        <v>0</v>
      </c>
      <c r="YC2">
        <v>0</v>
      </c>
      <c r="YD2">
        <v>0</v>
      </c>
      <c r="YE2">
        <v>117.869258860588</v>
      </c>
      <c r="YF2">
        <v>0</v>
      </c>
      <c r="YG2">
        <v>11.4685105278216</v>
      </c>
      <c r="YH2">
        <v>0</v>
      </c>
      <c r="YI2">
        <v>0</v>
      </c>
      <c r="YJ2">
        <v>0</v>
      </c>
      <c r="YK2">
        <v>1591.9227347144199</v>
      </c>
      <c r="YL2">
        <v>0</v>
      </c>
      <c r="YM2">
        <v>13.5688831277836</v>
      </c>
      <c r="YN2">
        <v>0</v>
      </c>
      <c r="YO2">
        <v>0</v>
      </c>
      <c r="YP2">
        <v>0</v>
      </c>
      <c r="YQ2">
        <v>0</v>
      </c>
      <c r="YR2">
        <v>46.497798021160101</v>
      </c>
      <c r="YS2">
        <v>16.745225093736501</v>
      </c>
      <c r="YT2">
        <v>0</v>
      </c>
      <c r="YU2">
        <v>0</v>
      </c>
      <c r="YV2">
        <v>0</v>
      </c>
      <c r="YW2">
        <v>0</v>
      </c>
      <c r="YX2">
        <v>23.291312191681101</v>
      </c>
      <c r="YY2">
        <v>16.697316888104101</v>
      </c>
      <c r="YZ2">
        <v>0</v>
      </c>
      <c r="ZA2">
        <v>0</v>
      </c>
      <c r="ZB2">
        <v>0</v>
      </c>
      <c r="ZC2">
        <v>0</v>
      </c>
      <c r="ZD2">
        <v>44.4724181493727</v>
      </c>
      <c r="ZE2">
        <v>16.735346024370799</v>
      </c>
      <c r="ZF2">
        <v>0</v>
      </c>
      <c r="ZG2">
        <v>0</v>
      </c>
      <c r="ZH2">
        <v>0</v>
      </c>
      <c r="ZI2">
        <v>0</v>
      </c>
      <c r="ZJ2">
        <v>23.2067359482411</v>
      </c>
      <c r="ZK2">
        <v>16.696667291962299</v>
      </c>
      <c r="ZL2">
        <v>0</v>
      </c>
      <c r="ZM2">
        <v>0</v>
      </c>
      <c r="ZN2">
        <v>0</v>
      </c>
      <c r="ZO2">
        <v>0</v>
      </c>
      <c r="ZP2">
        <v>3507.6113562016899</v>
      </c>
      <c r="ZQ2">
        <v>16.5077118168529</v>
      </c>
      <c r="ZR2">
        <v>0</v>
      </c>
      <c r="ZS2">
        <v>0</v>
      </c>
      <c r="ZT2">
        <v>0</v>
      </c>
      <c r="ZU2">
        <v>0</v>
      </c>
      <c r="ZV2">
        <v>39.474611764314403</v>
      </c>
      <c r="ZW2">
        <v>16.199524752742199</v>
      </c>
      <c r="ZX2">
        <v>0</v>
      </c>
      <c r="ZY2">
        <v>0</v>
      </c>
      <c r="ZZ2">
        <v>0</v>
      </c>
      <c r="AAA2">
        <v>0</v>
      </c>
      <c r="AAB2">
        <v>24.251940265318702</v>
      </c>
      <c r="AAC2">
        <v>16.193251303921802</v>
      </c>
      <c r="AAD2">
        <v>0</v>
      </c>
      <c r="AAE2">
        <v>0</v>
      </c>
      <c r="AAF2">
        <v>0</v>
      </c>
      <c r="AAG2">
        <v>0</v>
      </c>
      <c r="AAH2">
        <v>52.12550085158</v>
      </c>
      <c r="AAI2">
        <v>16.261231207203</v>
      </c>
      <c r="AAJ2">
        <v>0</v>
      </c>
      <c r="AAK2">
        <v>0</v>
      </c>
      <c r="AAL2">
        <v>0</v>
      </c>
      <c r="AAM2">
        <v>0</v>
      </c>
      <c r="AAN2">
        <v>23.352523043054401</v>
      </c>
      <c r="AAO2">
        <v>16.186343241630802</v>
      </c>
      <c r="AAP2">
        <v>0</v>
      </c>
      <c r="AAQ2">
        <v>0</v>
      </c>
      <c r="AAR2">
        <v>0</v>
      </c>
      <c r="AAS2">
        <v>0</v>
      </c>
      <c r="AAT2">
        <v>3187.6771156562299</v>
      </c>
      <c r="AAU2">
        <v>15.990283480180899</v>
      </c>
      <c r="AAV2">
        <v>0</v>
      </c>
      <c r="AAW2">
        <v>0</v>
      </c>
      <c r="AAX2">
        <v>0</v>
      </c>
      <c r="AAY2">
        <v>6.4535597254503001</v>
      </c>
      <c r="AAZ2">
        <v>0.19404157637905001</v>
      </c>
      <c r="ABA2">
        <v>15.2836752021369</v>
      </c>
      <c r="ABB2">
        <v>0</v>
      </c>
      <c r="ABC2">
        <v>0</v>
      </c>
      <c r="ABD2">
        <v>0</v>
      </c>
      <c r="ABE2">
        <v>1.3821776516647299</v>
      </c>
      <c r="ABF2">
        <v>1.8511075230670699</v>
      </c>
      <c r="ABG2">
        <v>15.3177490039361</v>
      </c>
      <c r="ABH2">
        <v>0</v>
      </c>
      <c r="ABI2">
        <v>0</v>
      </c>
      <c r="ABJ2">
        <v>0</v>
      </c>
      <c r="ABK2">
        <v>0</v>
      </c>
      <c r="ABL2">
        <v>9.9154455415173306</v>
      </c>
      <c r="ABM2">
        <v>15.3625708159942</v>
      </c>
      <c r="ABN2">
        <v>0</v>
      </c>
      <c r="ABO2">
        <v>0</v>
      </c>
      <c r="ABP2">
        <v>0</v>
      </c>
      <c r="ABQ2">
        <v>0.87716008099613396</v>
      </c>
      <c r="ABR2">
        <v>2.3514598988955999</v>
      </c>
      <c r="ABS2">
        <v>15.325514100840101</v>
      </c>
      <c r="ABT2">
        <v>0</v>
      </c>
      <c r="ABU2">
        <v>0</v>
      </c>
      <c r="ABV2">
        <v>0</v>
      </c>
      <c r="ABW2">
        <v>0</v>
      </c>
      <c r="ABX2">
        <v>1991.84127316385</v>
      </c>
      <c r="ABY2">
        <v>15.2940338781435</v>
      </c>
      <c r="ABZ2">
        <v>0</v>
      </c>
      <c r="ACA2">
        <v>0</v>
      </c>
      <c r="ACB2">
        <v>0</v>
      </c>
      <c r="ACC2">
        <v>0</v>
      </c>
      <c r="ACD2">
        <v>0</v>
      </c>
      <c r="ACE2">
        <v>0</v>
      </c>
      <c r="ACF2">
        <v>6.0610611969651096</v>
      </c>
      <c r="ACG2">
        <v>6.0610611969651096</v>
      </c>
      <c r="ACH2">
        <v>0</v>
      </c>
      <c r="ACI2">
        <v>0</v>
      </c>
      <c r="ACJ2">
        <v>0</v>
      </c>
      <c r="ACK2">
        <v>21.11</v>
      </c>
      <c r="ACL2">
        <v>21.11</v>
      </c>
      <c r="ACM2">
        <v>0</v>
      </c>
      <c r="ACN2">
        <v>0</v>
      </c>
      <c r="ACO2">
        <v>0</v>
      </c>
      <c r="ACP2">
        <v>2537.1748859388699</v>
      </c>
      <c r="ACR2">
        <v>3172.9100226948199</v>
      </c>
      <c r="ACT2">
        <v>5710.0849086337003</v>
      </c>
      <c r="ACV2">
        <v>16.996586434910999</v>
      </c>
      <c r="ACW2">
        <v>16.850018150113101</v>
      </c>
      <c r="ACX2">
        <v>1.7</v>
      </c>
      <c r="ACY2">
        <v>13.1421247298585</v>
      </c>
      <c r="ACZ2">
        <v>0.69338180825670304</v>
      </c>
      <c r="ADA2">
        <v>16.374789259068798</v>
      </c>
      <c r="ADB2">
        <v>16.262728588861201</v>
      </c>
      <c r="ADC2">
        <v>1.7</v>
      </c>
      <c r="ADD2">
        <v>13.9631185880119</v>
      </c>
      <c r="ADE2">
        <v>0.69554219690994001</v>
      </c>
      <c r="ADF2">
        <v>14.8831291964107</v>
      </c>
      <c r="ADG2">
        <v>14.8831291964107</v>
      </c>
      <c r="ADH2">
        <v>0</v>
      </c>
      <c r="ADI2">
        <v>0</v>
      </c>
      <c r="ADJ2">
        <v>1</v>
      </c>
      <c r="ADK2">
        <v>14.9234913489924</v>
      </c>
      <c r="ADL2">
        <v>14.9234913489924</v>
      </c>
      <c r="ADM2">
        <v>0</v>
      </c>
      <c r="ADN2">
        <v>0</v>
      </c>
      <c r="ADO2">
        <v>1</v>
      </c>
      <c r="ADP2">
        <v>14.803178679155501</v>
      </c>
      <c r="ADQ2">
        <v>14.803178679155501</v>
      </c>
      <c r="ADR2">
        <v>0</v>
      </c>
      <c r="ADS2">
        <v>0</v>
      </c>
      <c r="ADT2">
        <v>1</v>
      </c>
      <c r="ADU2">
        <v>14.939489634254899</v>
      </c>
      <c r="ADV2">
        <v>14.939489634254899</v>
      </c>
      <c r="ADW2">
        <v>0</v>
      </c>
      <c r="ADX2">
        <v>0</v>
      </c>
      <c r="ADY2">
        <v>1</v>
      </c>
      <c r="ADZ2">
        <v>14.8169773187785</v>
      </c>
      <c r="AEA2">
        <v>14.8169773187785</v>
      </c>
      <c r="AEB2">
        <v>0</v>
      </c>
      <c r="AEC2">
        <v>0</v>
      </c>
      <c r="AED2">
        <v>1</v>
      </c>
      <c r="AEE2">
        <v>14.380438489741399</v>
      </c>
      <c r="AEF2">
        <v>14.380438489741399</v>
      </c>
      <c r="AEG2">
        <v>0</v>
      </c>
      <c r="AEH2">
        <v>0</v>
      </c>
      <c r="AEI2">
        <v>1</v>
      </c>
      <c r="AEJ2">
        <v>14.3053342434704</v>
      </c>
      <c r="AEK2">
        <v>14.3053342434704</v>
      </c>
      <c r="AEL2">
        <v>0</v>
      </c>
      <c r="AEM2">
        <v>0</v>
      </c>
      <c r="AEN2">
        <v>1</v>
      </c>
      <c r="AEO2">
        <v>14.4518721372493</v>
      </c>
      <c r="AEP2">
        <v>14.4518721372493</v>
      </c>
      <c r="AEQ2">
        <v>0</v>
      </c>
      <c r="AER2">
        <v>0</v>
      </c>
      <c r="AES2">
        <v>1</v>
      </c>
      <c r="AET2">
        <v>14.3214112907337</v>
      </c>
      <c r="AEU2">
        <v>14.3214112907337</v>
      </c>
      <c r="AEV2">
        <v>0</v>
      </c>
      <c r="AEW2">
        <v>0</v>
      </c>
      <c r="AEX2">
        <v>1</v>
      </c>
      <c r="AEY2">
        <v>12.7519913202325</v>
      </c>
      <c r="AEZ2">
        <v>12.7519913202325</v>
      </c>
      <c r="AFA2">
        <v>0</v>
      </c>
      <c r="AFB2">
        <v>0</v>
      </c>
      <c r="AFC2">
        <v>1</v>
      </c>
      <c r="AFD2">
        <v>12.6953957719093</v>
      </c>
      <c r="AFE2">
        <v>12.6953957719093</v>
      </c>
      <c r="AFF2">
        <v>0</v>
      </c>
      <c r="AFG2">
        <v>0</v>
      </c>
      <c r="AFH2">
        <v>1</v>
      </c>
      <c r="AFI2">
        <v>12.8109532930167</v>
      </c>
      <c r="AFJ2">
        <v>12.8109532930167</v>
      </c>
      <c r="AFK2">
        <v>0</v>
      </c>
      <c r="AFL2">
        <v>0</v>
      </c>
      <c r="AFM2">
        <v>1</v>
      </c>
      <c r="AFN2">
        <v>12.7042115744245</v>
      </c>
      <c r="AFO2">
        <v>12.7042115744245</v>
      </c>
      <c r="AFP2">
        <v>0</v>
      </c>
      <c r="AFQ2">
        <v>0</v>
      </c>
      <c r="AFR2">
        <v>1</v>
      </c>
      <c r="AFS2">
        <v>-2.4173708745002598</v>
      </c>
      <c r="AFT2">
        <v>-2.4197866759147901</v>
      </c>
      <c r="AFU2">
        <v>-2.4363362141796499</v>
      </c>
      <c r="AFV2">
        <v>-2.4378818013394201</v>
      </c>
      <c r="AFW2">
        <v>-2.4917374844809501</v>
      </c>
      <c r="AFX2">
        <v>-2.5021907794335601</v>
      </c>
      <c r="AFY2">
        <v>-2.51121225240496</v>
      </c>
      <c r="AFZ2">
        <v>-2.5130499175334</v>
      </c>
      <c r="AGA2">
        <v>-2.7437183269056602</v>
      </c>
      <c r="AGB2">
        <v>-2.7512386314200401</v>
      </c>
      <c r="AGC2">
        <v>-2.7572356668193798</v>
      </c>
      <c r="AGD2">
        <v>-2.7584131218794998</v>
      </c>
      <c r="AGE2">
        <v>-2.1188570923938399</v>
      </c>
      <c r="AGF2">
        <v>-2.2201604476050698</v>
      </c>
      <c r="AGG2">
        <v>-2.4720941799092202</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B2">
        <v>0</v>
      </c>
      <c r="AID2">
        <v>0</v>
      </c>
      <c r="AIF2">
        <v>0</v>
      </c>
      <c r="AIH2">
        <v>0</v>
      </c>
      <c r="AIJ2">
        <v>0</v>
      </c>
      <c r="AIL2">
        <v>0</v>
      </c>
      <c r="AIN2">
        <v>0</v>
      </c>
      <c r="AIP2">
        <v>0</v>
      </c>
      <c r="AIR2">
        <v>0</v>
      </c>
      <c r="AIT2">
        <v>0</v>
      </c>
      <c r="AIV2">
        <v>0</v>
      </c>
      <c r="AIX2">
        <v>0</v>
      </c>
      <c r="AIZ2">
        <v>0</v>
      </c>
      <c r="AJB2">
        <v>0</v>
      </c>
      <c r="AJD2">
        <v>0</v>
      </c>
      <c r="AJE2">
        <v>56624.668079337796</v>
      </c>
      <c r="AJG2">
        <v>-4.84436545350444E-5</v>
      </c>
      <c r="AJJ2">
        <v>2613.7753939415102</v>
      </c>
      <c r="AJL2">
        <v>235.17477943427599</v>
      </c>
      <c r="AJM2">
        <v>8.5880691557145603</v>
      </c>
      <c r="AJN2">
        <v>8.39530605548563</v>
      </c>
      <c r="AJO2">
        <v>14.373226312845</v>
      </c>
      <c r="AJP2">
        <v>16.468686074427801</v>
      </c>
      <c r="AJQ2">
        <v>8.6860625177717896</v>
      </c>
      <c r="AJR2">
        <v>7.9175497931211503</v>
      </c>
      <c r="AJS2">
        <v>13.494026043444</v>
      </c>
      <c r="AJT2">
        <v>15.564268687472699</v>
      </c>
      <c r="AJU2">
        <v>9.9263243115139499</v>
      </c>
      <c r="AJV2">
        <v>10.069546264221801</v>
      </c>
      <c r="AJW2">
        <v>15.560263279522999</v>
      </c>
      <c r="AJX2">
        <v>23.599948920817798</v>
      </c>
      <c r="AJY2">
        <v>0</v>
      </c>
      <c r="AJZ2">
        <v>0</v>
      </c>
      <c r="AKA2">
        <v>56624.668113050298</v>
      </c>
      <c r="AKB2">
        <v>0</v>
      </c>
      <c r="AKC2">
        <v>0</v>
      </c>
      <c r="AKD2">
        <v>56470.483198337897</v>
      </c>
      <c r="AKE2">
        <v>72365.3853073723</v>
      </c>
      <c r="AKF2">
        <v>260515387.10653999</v>
      </c>
      <c r="AKG2">
        <v>74.066259903725907</v>
      </c>
      <c r="AKH2">
        <v>80</v>
      </c>
      <c r="AKI2">
        <v>2.2767571138078302</v>
      </c>
      <c r="AKJ2">
        <v>0.79058091447796297</v>
      </c>
      <c r="AKK2">
        <v>0</v>
      </c>
      <c r="AKL2">
        <v>0</v>
      </c>
      <c r="AKM2">
        <v>0</v>
      </c>
      <c r="AKN2">
        <v>74.066259903725907</v>
      </c>
      <c r="AKO2">
        <v>74.066259903725907</v>
      </c>
      <c r="AKP2">
        <v>0</v>
      </c>
      <c r="AKQ2">
        <v>0</v>
      </c>
      <c r="AKR2">
        <v>616739.65884963598</v>
      </c>
      <c r="AKV2">
        <v>0</v>
      </c>
      <c r="AKZ2">
        <v>0</v>
      </c>
      <c r="ALD2">
        <v>21.11</v>
      </c>
      <c r="ALE2">
        <v>21.11</v>
      </c>
      <c r="ALF2">
        <v>0</v>
      </c>
      <c r="ALG2">
        <v>0</v>
      </c>
      <c r="ALH2">
        <v>0</v>
      </c>
      <c r="ALJ2">
        <v>6.0610612039406799</v>
      </c>
      <c r="ALK2">
        <v>4.6559568605741798E-3</v>
      </c>
      <c r="ALL2">
        <v>5.6911634716113602</v>
      </c>
      <c r="ALM2">
        <v>6.0610611969651096</v>
      </c>
      <c r="ALN2">
        <v>5.6911634716113602</v>
      </c>
      <c r="ALO2">
        <v>0</v>
      </c>
      <c r="ALP2">
        <v>15.361023040791199</v>
      </c>
      <c r="ALQ2">
        <v>4.6559568605741798E-3</v>
      </c>
      <c r="ALR2">
        <v>43.120850371897603</v>
      </c>
      <c r="ALS2">
        <v>5.6911634716113602</v>
      </c>
      <c r="ALT2">
        <v>14.2146361022536</v>
      </c>
      <c r="ALU2">
        <v>5.6911634716113602</v>
      </c>
      <c r="ALV2">
        <v>14.5910023427057</v>
      </c>
      <c r="ALW2">
        <v>5.6911634716113602</v>
      </c>
      <c r="ALX2">
        <v>7.22</v>
      </c>
      <c r="ALY2">
        <v>9.9999999999999897E-12</v>
      </c>
      <c r="ALZ2">
        <v>6.0610611969651096</v>
      </c>
      <c r="AMA2">
        <v>9.9999999999999897E-12</v>
      </c>
      <c r="AMB2">
        <v>2.2767565043133701E-3</v>
      </c>
      <c r="AMC2">
        <v>6.0610611969651096</v>
      </c>
      <c r="AMD2">
        <v>0</v>
      </c>
      <c r="AME2">
        <v>6.0610611969651096</v>
      </c>
      <c r="AMF2">
        <v>0</v>
      </c>
      <c r="AMG2">
        <v>6.0610611969651096</v>
      </c>
      <c r="AMH2">
        <v>0</v>
      </c>
      <c r="AMI2">
        <v>0</v>
      </c>
      <c r="AMJ2">
        <v>4.2474999999999996</v>
      </c>
      <c r="AMK2">
        <v>16.7895836579935</v>
      </c>
      <c r="AML2">
        <v>0.106878819403934</v>
      </c>
      <c r="AMM2">
        <v>16.518425677795602</v>
      </c>
      <c r="AMN2">
        <v>0.950268929314249</v>
      </c>
      <c r="AMO2">
        <v>16.789118624343001</v>
      </c>
      <c r="AMP2">
        <v>0.106878819403934</v>
      </c>
      <c r="AMQ2">
        <v>16.875734970267199</v>
      </c>
      <c r="AMR2">
        <v>0.16829729993446399</v>
      </c>
      <c r="AMS2">
        <v>16.826609627682</v>
      </c>
      <c r="AMT2">
        <v>0.16829729993446399</v>
      </c>
      <c r="AMU2">
        <v>16.0069818953673</v>
      </c>
      <c r="AMV2">
        <v>1.3174533262094601</v>
      </c>
      <c r="AMW2">
        <v>16.292513345293401</v>
      </c>
      <c r="AMX2">
        <v>0.106878819403934</v>
      </c>
      <c r="AMY2">
        <v>16.284050022400599</v>
      </c>
      <c r="AMZ2">
        <v>0.106878819403934</v>
      </c>
      <c r="ANA2">
        <v>16.311825579065701</v>
      </c>
      <c r="ANB2">
        <v>0.16829729993446399</v>
      </c>
      <c r="ANC2">
        <v>16.364107633630798</v>
      </c>
      <c r="AND2">
        <v>0.16829729993446399</v>
      </c>
      <c r="ANE2">
        <v>15.314206864295199</v>
      </c>
      <c r="ANF2">
        <v>1.7704347344274001</v>
      </c>
      <c r="ANG2">
        <v>15.4277983121776</v>
      </c>
      <c r="ANH2">
        <v>0.108674816112921</v>
      </c>
      <c r="ANI2">
        <v>15.431023576630199</v>
      </c>
      <c r="ANJ2">
        <v>0.107032588324807</v>
      </c>
      <c r="ANK2">
        <v>15.4022999179438</v>
      </c>
      <c r="ANL2">
        <v>0.16829729993446399</v>
      </c>
      <c r="ANM2">
        <v>15.472194953219899</v>
      </c>
      <c r="ANN2">
        <v>0.16829729993446399</v>
      </c>
      <c r="ANO2">
        <v>1.4996801183562301</v>
      </c>
      <c r="ANP2">
        <v>1.86686451525145</v>
      </c>
      <c r="ANQ2">
        <v>2.3217923551866999</v>
      </c>
      <c r="ANR2">
        <v>16.518425677795602</v>
      </c>
      <c r="ANS2">
        <v>16.713008879068699</v>
      </c>
      <c r="ANT2">
        <v>16.7123757633947</v>
      </c>
      <c r="ANU2">
        <v>16.750842076932301</v>
      </c>
      <c r="ANV2">
        <v>16.760819798497401</v>
      </c>
      <c r="ANW2">
        <v>16.0069818953673</v>
      </c>
      <c r="ANX2">
        <v>16.2266646247271</v>
      </c>
      <c r="ANY2">
        <v>16.219679306178701</v>
      </c>
      <c r="ANZ2">
        <v>16.2941201189896</v>
      </c>
      <c r="AOA2">
        <v>16.231634647491401</v>
      </c>
      <c r="AOB2">
        <v>15.314206864295199</v>
      </c>
      <c r="AOC2">
        <v>15.3622988863599</v>
      </c>
      <c r="AOD2">
        <v>15.370403255674701</v>
      </c>
      <c r="AOE2">
        <v>15.406488526233501</v>
      </c>
      <c r="AOF2">
        <v>15.3265128636712</v>
      </c>
      <c r="AOG2">
        <v>15.361433269913</v>
      </c>
      <c r="AOH2">
        <v>4.2474999999999996</v>
      </c>
      <c r="AOI2">
        <v>15.4082107210908</v>
      </c>
      <c r="AOJ2">
        <v>4.2474999999999996</v>
      </c>
    </row>
    <row r="3" spans="1:1076">
      <c r="A3" t="s">
        <v>2947</v>
      </c>
      <c r="B3">
        <v>2.9</v>
      </c>
      <c r="D3">
        <v>2.9</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-30.227977274287699</v>
      </c>
      <c r="GC3">
        <v>248.996391212601</v>
      </c>
      <c r="GD3">
        <v>95.463347366695103</v>
      </c>
      <c r="GE3">
        <v>-19.269696798837799</v>
      </c>
      <c r="GF3">
        <v>160.56765697575801</v>
      </c>
      <c r="GG3">
        <v>62.115109159197097</v>
      </c>
      <c r="GH3">
        <v>-35.4247169215638</v>
      </c>
      <c r="GI3">
        <v>241.87431389275801</v>
      </c>
      <c r="GJ3">
        <v>95.061167112312503</v>
      </c>
      <c r="GK3">
        <v>-22.052659282437499</v>
      </c>
      <c r="GL3">
        <v>158.137899075771</v>
      </c>
      <c r="GM3">
        <v>60.576006787915297</v>
      </c>
      <c r="GN3">
        <v>-28.550439388972201</v>
      </c>
      <c r="GO3">
        <v>15.749933922616099</v>
      </c>
      <c r="GP3">
        <v>15.396396293092799</v>
      </c>
      <c r="GQ3">
        <v>64.277041533496799</v>
      </c>
      <c r="GR3">
        <v>132.039230342905</v>
      </c>
      <c r="GS3">
        <v>728.18387784954996</v>
      </c>
      <c r="GT3">
        <v>-18.2001486840269</v>
      </c>
      <c r="GU3">
        <v>15.6795374347964</v>
      </c>
      <c r="GV3">
        <v>15.295225084653101</v>
      </c>
      <c r="GW3">
        <v>40.329974823908501</v>
      </c>
      <c r="GX3">
        <v>89.231500419071807</v>
      </c>
      <c r="GY3">
        <v>494.26371151062301</v>
      </c>
      <c r="GZ3">
        <v>-29.942675732082101</v>
      </c>
      <c r="HA3">
        <v>15.7915585989627</v>
      </c>
      <c r="HB3">
        <v>15.419817087957201</v>
      </c>
      <c r="HC3">
        <v>63.385889679458302</v>
      </c>
      <c r="HD3">
        <v>136.481629080228</v>
      </c>
      <c r="HE3">
        <v>759.82574405415596</v>
      </c>
      <c r="HF3">
        <v>-19.4704948872374</v>
      </c>
      <c r="HG3">
        <v>15.6748518633493</v>
      </c>
      <c r="HH3">
        <v>15.2963755182453</v>
      </c>
      <c r="HI3">
        <v>39.864311678798103</v>
      </c>
      <c r="HJ3">
        <v>88.252910737906603</v>
      </c>
      <c r="HK3">
        <v>492.05541932175998</v>
      </c>
      <c r="HL3">
        <v>-17.918539342426499</v>
      </c>
      <c r="HM3">
        <v>15.101544787130299</v>
      </c>
      <c r="HN3">
        <v>15.7463542998457</v>
      </c>
      <c r="HO3">
        <v>143.76329511244199</v>
      </c>
      <c r="HP3">
        <v>254.450957233585</v>
      </c>
      <c r="HQ3">
        <v>14.8312807287498</v>
      </c>
      <c r="HR3">
        <v>96.3844774066811</v>
      </c>
      <c r="HS3">
        <v>-7.6095032784189298</v>
      </c>
      <c r="HT3">
        <v>15.0470687594587</v>
      </c>
      <c r="HU3">
        <v>15.7183425043299</v>
      </c>
      <c r="HV3">
        <v>89.2791058706961</v>
      </c>
      <c r="HW3">
        <v>167.58223136724899</v>
      </c>
      <c r="HX3">
        <v>14.7762560582233</v>
      </c>
      <c r="HY3">
        <v>64.695940324238705</v>
      </c>
      <c r="HZ3">
        <v>15.1485883598823</v>
      </c>
      <c r="IA3">
        <v>15.768520147875201</v>
      </c>
      <c r="IB3">
        <v>139.09717734752701</v>
      </c>
      <c r="IC3">
        <v>-22.691140731064699</v>
      </c>
      <c r="ID3">
        <v>254.176207374234</v>
      </c>
      <c r="IE3">
        <v>14.9055586398936</v>
      </c>
      <c r="IF3">
        <v>97.396126131496899</v>
      </c>
      <c r="IG3">
        <v>7.3018486677013197</v>
      </c>
      <c r="IH3">
        <v>15.0531338365018</v>
      </c>
      <c r="II3">
        <v>15.721216283817</v>
      </c>
      <c r="IJ3">
        <v>87.992227977761999</v>
      </c>
      <c r="IK3">
        <v>7.8301788410680002</v>
      </c>
      <c r="IL3">
        <v>-12.6625815477166</v>
      </c>
      <c r="IM3">
        <v>164.37345327447201</v>
      </c>
      <c r="IN3">
        <v>14.782882528539</v>
      </c>
      <c r="IO3">
        <v>0.77996042325135895</v>
      </c>
      <c r="IP3">
        <v>63.464290616102801</v>
      </c>
      <c r="IQ3">
        <v>-57.802858016603203</v>
      </c>
      <c r="IR3">
        <v>-37.232902591671802</v>
      </c>
      <c r="IS3">
        <v>-54.235287136195602</v>
      </c>
      <c r="IT3">
        <v>-36.964447239681398</v>
      </c>
      <c r="IU3">
        <v>49.150498133702399</v>
      </c>
      <c r="IV3">
        <v>-26.0164332145538</v>
      </c>
      <c r="IW3">
        <v>15.1787215940439</v>
      </c>
      <c r="IX3">
        <v>14.8312807287498</v>
      </c>
      <c r="IY3">
        <v>62.766756287987299</v>
      </c>
      <c r="IZ3">
        <v>127.792417690175</v>
      </c>
      <c r="JA3">
        <v>702.97751453242802</v>
      </c>
      <c r="JB3">
        <v>-16.351716265417199</v>
      </c>
      <c r="JC3">
        <v>15.1608569954738</v>
      </c>
      <c r="JD3">
        <v>14.7762560582233</v>
      </c>
      <c r="JE3">
        <v>40.161114522631401</v>
      </c>
      <c r="JF3">
        <v>88.381831754497796</v>
      </c>
      <c r="JG3">
        <v>487.40940536830698</v>
      </c>
      <c r="JH3">
        <v>-27.484971511017999</v>
      </c>
      <c r="JI3">
        <v>15.2668868422214</v>
      </c>
      <c r="JJ3">
        <v>14.9055586398936</v>
      </c>
      <c r="JK3">
        <v>63.003474959880897</v>
      </c>
      <c r="JL3">
        <v>132.559215211745</v>
      </c>
      <c r="JM3">
        <v>735.17133468290797</v>
      </c>
      <c r="JN3">
        <v>-17.5349882546444</v>
      </c>
      <c r="JO3">
        <v>15.166758749054599</v>
      </c>
      <c r="JP3">
        <v>14.782882528539</v>
      </c>
      <c r="JQ3">
        <v>1.0276994346575801</v>
      </c>
      <c r="JR3">
        <v>39.784518942697503</v>
      </c>
      <c r="JS3">
        <v>0.73400628363795295</v>
      </c>
      <c r="JT3">
        <v>88.454151412296497</v>
      </c>
      <c r="JU3">
        <v>490.96441434741001</v>
      </c>
      <c r="JV3">
        <v>-47.044925535373601</v>
      </c>
      <c r="JW3">
        <v>217.03112989794701</v>
      </c>
      <c r="JX3">
        <v>-27.4410036743623</v>
      </c>
      <c r="JY3">
        <v>-30.2560566143061</v>
      </c>
      <c r="JZ3">
        <v>144.51830751700501</v>
      </c>
      <c r="KA3">
        <v>-14.022850789999101</v>
      </c>
      <c r="KB3">
        <v>-50.505287200789198</v>
      </c>
      <c r="KC3">
        <v>219.976416507653</v>
      </c>
      <c r="KD3">
        <v>-35.065404771557198</v>
      </c>
      <c r="KE3">
        <v>-32.223718761140702</v>
      </c>
      <c r="KF3">
        <v>10.816205704296801</v>
      </c>
      <c r="KG3">
        <v>-109.23409976209</v>
      </c>
      <c r="KH3">
        <v>1.5584514648772601</v>
      </c>
      <c r="KI3">
        <v>144.68956764715699</v>
      </c>
      <c r="KJ3">
        <v>-12.624924042081499</v>
      </c>
      <c r="KK3">
        <v>-43.322671990428702</v>
      </c>
      <c r="KL3">
        <v>11.475562432093801</v>
      </c>
      <c r="KM3">
        <v>12.1568216169071</v>
      </c>
      <c r="KN3">
        <v>27.039821524542699</v>
      </c>
      <c r="KO3">
        <v>10.696050136761</v>
      </c>
      <c r="KP3">
        <v>-3.5425061660452801</v>
      </c>
      <c r="KQ3">
        <v>-178.06573195884999</v>
      </c>
      <c r="KR3">
        <v>-850.05526166156301</v>
      </c>
      <c r="KS3">
        <v>-28.546511011630201</v>
      </c>
      <c r="KT3">
        <v>11.414840844098601</v>
      </c>
      <c r="KU3">
        <v>12.0891862385343</v>
      </c>
      <c r="KV3">
        <v>16.935732435197099</v>
      </c>
      <c r="KW3">
        <v>10.6393591348935</v>
      </c>
      <c r="KX3">
        <v>-3.4462408729048599</v>
      </c>
      <c r="KY3">
        <v>-112.48443295907499</v>
      </c>
      <c r="KZ3">
        <v>-533.08495000241805</v>
      </c>
      <c r="LA3">
        <v>-45.651735776476599</v>
      </c>
      <c r="LB3">
        <v>11.515953203314099</v>
      </c>
      <c r="LC3">
        <v>12.206732860156301</v>
      </c>
      <c r="LD3">
        <v>27.511180685189299</v>
      </c>
      <c r="LE3">
        <v>10.7311793026301</v>
      </c>
      <c r="LF3">
        <v>-3.5414108668480702</v>
      </c>
      <c r="LG3">
        <v>-179.291787511872</v>
      </c>
      <c r="LH3">
        <v>-851.68651434501601</v>
      </c>
      <c r="LI3">
        <v>-29.752885016298901</v>
      </c>
      <c r="LJ3">
        <v>11.4352819922678</v>
      </c>
      <c r="LK3">
        <v>12.102365215959001</v>
      </c>
      <c r="LL3">
        <v>17.166479770244798</v>
      </c>
      <c r="LM3">
        <v>10.6736038889995</v>
      </c>
      <c r="LN3">
        <v>-3.06412527532876</v>
      </c>
      <c r="LO3">
        <v>-108.799252238059</v>
      </c>
      <c r="LP3">
        <v>-519.06305682130505</v>
      </c>
      <c r="LQ3">
        <v>-29.701728073775801</v>
      </c>
      <c r="LR3">
        <v>17.088797609597901</v>
      </c>
      <c r="LS3">
        <v>16.440999999999999</v>
      </c>
      <c r="LT3">
        <v>146.000653151628</v>
      </c>
      <c r="LU3">
        <v>784.26114481652803</v>
      </c>
      <c r="LV3">
        <v>16.478438689104301</v>
      </c>
      <c r="LW3">
        <v>15.5417263038476</v>
      </c>
      <c r="LX3">
        <v>-82.855604673624399</v>
      </c>
      <c r="LY3">
        <v>-19.9060412130072</v>
      </c>
      <c r="LZ3">
        <v>17.0397085919445</v>
      </c>
      <c r="MA3">
        <v>16.440999999999999</v>
      </c>
      <c r="MB3">
        <v>92.538422670853294</v>
      </c>
      <c r="MC3">
        <v>510.20204283031597</v>
      </c>
      <c r="MD3">
        <v>16.408485234488602</v>
      </c>
      <c r="ME3">
        <v>15.438066406395601</v>
      </c>
      <c r="MF3">
        <v>-57.767140901549503</v>
      </c>
      <c r="MG3">
        <v>-30.697160513861601</v>
      </c>
      <c r="MH3">
        <v>17.072175975541001</v>
      </c>
      <c r="MI3">
        <v>16.440999999999999</v>
      </c>
      <c r="MJ3">
        <v>143.449247253908</v>
      </c>
      <c r="MK3">
        <v>772.54771598713501</v>
      </c>
      <c r="ML3">
        <v>16.4724201948125</v>
      </c>
      <c r="MM3">
        <v>15.550593757959</v>
      </c>
      <c r="MN3">
        <v>-81.431325435388601</v>
      </c>
      <c r="MO3">
        <v>-20.540443168424201</v>
      </c>
      <c r="MP3">
        <v>17.039391143436799</v>
      </c>
      <c r="MQ3">
        <v>16.440999999999999</v>
      </c>
      <c r="MR3">
        <v>92.6393913977154</v>
      </c>
      <c r="MS3">
        <v>510.44586375598999</v>
      </c>
      <c r="MT3">
        <v>16.409433749466</v>
      </c>
      <c r="MU3">
        <v>15.4423227260418</v>
      </c>
      <c r="MV3">
        <v>-57.364723641716601</v>
      </c>
      <c r="MW3">
        <v>-27.499374118078599</v>
      </c>
      <c r="MX3">
        <v>16.393768015805598</v>
      </c>
      <c r="MY3">
        <v>16.294206365973</v>
      </c>
      <c r="MZ3">
        <v>108.911658294258</v>
      </c>
      <c r="NA3">
        <v>633.25041313302995</v>
      </c>
      <c r="NB3">
        <v>15.8926180681314</v>
      </c>
      <c r="NC3">
        <v>14.984146384601001</v>
      </c>
      <c r="ND3">
        <v>-78.996305009182393</v>
      </c>
      <c r="NE3">
        <v>-18.282586928611099</v>
      </c>
      <c r="NF3">
        <v>16.3914774453036</v>
      </c>
      <c r="NG3">
        <v>16.266152865922201</v>
      </c>
      <c r="NH3">
        <v>71.017961895503305</v>
      </c>
      <c r="NI3">
        <v>417.04962389547302</v>
      </c>
      <c r="NJ3">
        <v>15.869605279230401</v>
      </c>
      <c r="NK3">
        <v>14.9239760137344</v>
      </c>
      <c r="NL3">
        <v>-53.249128521627</v>
      </c>
      <c r="NM3">
        <v>-28.206182179646401</v>
      </c>
      <c r="NN3">
        <v>16.472649740290802</v>
      </c>
      <c r="NO3">
        <v>16.359751256649499</v>
      </c>
      <c r="NP3">
        <v>116.222389577012</v>
      </c>
      <c r="NQ3">
        <v>650.26284603340196</v>
      </c>
      <c r="NR3">
        <v>15.9652441489577</v>
      </c>
      <c r="NS3">
        <v>15.052890397037199</v>
      </c>
      <c r="NT3">
        <v>-74.031149665468902</v>
      </c>
      <c r="NU3">
        <v>-18.982338945543201</v>
      </c>
      <c r="NV3">
        <v>16.382191111947598</v>
      </c>
      <c r="NW3">
        <v>16.256796488262701</v>
      </c>
      <c r="NX3">
        <v>1.7</v>
      </c>
      <c r="NY3" s="35">
        <v>70.397647697742499</v>
      </c>
      <c r="NZ3" s="35">
        <v>414.54287086234802</v>
      </c>
      <c r="OA3" s="35">
        <v>15.8648458882654</v>
      </c>
      <c r="OB3">
        <v>14.9284053409195</v>
      </c>
      <c r="OC3">
        <v>1.7</v>
      </c>
      <c r="OD3">
        <v>-52.7914968238589</v>
      </c>
      <c r="OE3">
        <v>1.7</v>
      </c>
      <c r="OF3">
        <v>1.7</v>
      </c>
      <c r="OG3">
        <v>-26.354562658001999</v>
      </c>
      <c r="OH3">
        <v>15.518953875969499</v>
      </c>
      <c r="OI3">
        <v>15.708058577140701</v>
      </c>
      <c r="OJ3">
        <v>135.62191250011699</v>
      </c>
      <c r="OK3">
        <v>933.12361298439203</v>
      </c>
      <c r="OL3">
        <v>14.7139404918028</v>
      </c>
      <c r="OM3">
        <v>13.230000192443599</v>
      </c>
      <c r="ON3">
        <v>-166.220731907648</v>
      </c>
      <c r="OO3">
        <v>-17.3945983705392</v>
      </c>
      <c r="OP3">
        <v>15.572655020512499</v>
      </c>
      <c r="OQ3">
        <v>15.742362399277701</v>
      </c>
      <c r="OR3">
        <v>92.001999959196297</v>
      </c>
      <c r="OS3">
        <v>620.46613326498505</v>
      </c>
      <c r="OT3">
        <v>14.732509359582499</v>
      </c>
      <c r="OU3">
        <v>13.1951139953831</v>
      </c>
      <c r="OV3">
        <v>-108.051698240376</v>
      </c>
      <c r="OW3">
        <v>-27.004420776015198</v>
      </c>
      <c r="OX3">
        <v>15.6252469102043</v>
      </c>
      <c r="OY3">
        <v>15.818074206142899</v>
      </c>
      <c r="OZ3">
        <v>147.109749445543</v>
      </c>
      <c r="PA3">
        <v>968.65309470417901</v>
      </c>
      <c r="PB3">
        <v>14.7996143800254</v>
      </c>
      <c r="PC3">
        <v>13.291684644398201</v>
      </c>
      <c r="PD3">
        <v>-162.46411742405601</v>
      </c>
      <c r="PE3">
        <v>-18.051331582531599</v>
      </c>
      <c r="PF3">
        <v>15.5828851075476</v>
      </c>
      <c r="PG3">
        <v>15.7507284220582</v>
      </c>
      <c r="PH3">
        <v>1.7</v>
      </c>
      <c r="PI3">
        <v>92.835942786761294</v>
      </c>
      <c r="PJ3">
        <v>623.022968937977</v>
      </c>
      <c r="PK3">
        <v>14.741872875040601</v>
      </c>
      <c r="PL3">
        <v>13.204577037694801</v>
      </c>
      <c r="PM3">
        <v>1.7</v>
      </c>
      <c r="PN3">
        <v>-107.424101593944</v>
      </c>
      <c r="PO3">
        <v>15.1851581306078</v>
      </c>
      <c r="PP3">
        <v>15.068106866059701</v>
      </c>
      <c r="PQ3">
        <v>15.196143532871901</v>
      </c>
      <c r="PR3">
        <v>15.0712935465292</v>
      </c>
      <c r="PS3">
        <v>16.924241987249399</v>
      </c>
      <c r="PT3">
        <v>14.6209368092004</v>
      </c>
      <c r="PU3">
        <v>14.546613457172</v>
      </c>
      <c r="PV3">
        <v>14.6854674115911</v>
      </c>
      <c r="PW3">
        <v>14.5526671160421</v>
      </c>
      <c r="PX3">
        <v>16.312596173313899</v>
      </c>
      <c r="PY3">
        <v>12.5469972440264</v>
      </c>
      <c r="PZ3">
        <v>12.4854331576826</v>
      </c>
      <c r="QA3">
        <v>12.5966485418678</v>
      </c>
      <c r="QB3">
        <v>12.4944105119528</v>
      </c>
      <c r="QC3">
        <v>14.3127299450073</v>
      </c>
      <c r="QD3">
        <v>15.683569214952501</v>
      </c>
      <c r="QE3">
        <v>14.7770843547837</v>
      </c>
      <c r="QF3">
        <v>14.661811559282301</v>
      </c>
      <c r="QG3">
        <v>14.804432046953</v>
      </c>
      <c r="QH3">
        <v>14.6728826219064</v>
      </c>
      <c r="QI3">
        <v>16.889716359219101</v>
      </c>
      <c r="QJ3">
        <v>14.200831633721201</v>
      </c>
      <c r="QK3">
        <v>14.1169234596741</v>
      </c>
      <c r="QL3">
        <v>14.2706063232646</v>
      </c>
      <c r="QM3">
        <v>14.1275150646812</v>
      </c>
      <c r="QN3">
        <v>193.503506451796</v>
      </c>
      <c r="QO3">
        <v>16.274891131956899</v>
      </c>
      <c r="QP3">
        <v>147.649182402631</v>
      </c>
      <c r="QQ3">
        <v>12.358173930409899</v>
      </c>
      <c r="QR3">
        <v>12.291669177321801</v>
      </c>
      <c r="QS3">
        <v>12.409114554165599</v>
      </c>
      <c r="QT3">
        <v>12.300176686573</v>
      </c>
      <c r="QU3">
        <v>14.5243374677706</v>
      </c>
      <c r="QV3">
        <v>15.2132550487486</v>
      </c>
      <c r="QW3">
        <v>132127.801390965</v>
      </c>
      <c r="QX3">
        <v>0</v>
      </c>
      <c r="QY3">
        <v>86733.758557293593</v>
      </c>
      <c r="QZ3">
        <v>0</v>
      </c>
      <c r="RA3">
        <v>23578.6960449449</v>
      </c>
      <c r="RB3">
        <v>0</v>
      </c>
      <c r="RC3">
        <v>15636.1516729329</v>
      </c>
      <c r="RD3">
        <v>0</v>
      </c>
      <c r="RE3">
        <v>43123.328236861496</v>
      </c>
      <c r="RF3">
        <v>0</v>
      </c>
      <c r="RG3">
        <v>28493.805905251898</v>
      </c>
      <c r="RH3" s="35">
        <v>0</v>
      </c>
      <c r="RI3">
        <v>502.19131817010799</v>
      </c>
      <c r="RJ3" s="35">
        <v>0</v>
      </c>
      <c r="RK3">
        <v>14.3690105789596</v>
      </c>
      <c r="RL3">
        <v>10805.495525202199</v>
      </c>
      <c r="RM3">
        <v>10805.495525202199</v>
      </c>
      <c r="RN3">
        <v>15042.4565661823</v>
      </c>
      <c r="RO3" s="35">
        <v>322.35916588001498</v>
      </c>
      <c r="RP3">
        <v>0</v>
      </c>
      <c r="RQ3">
        <v>14.255516252504901</v>
      </c>
      <c r="RR3">
        <v>6977.6770972736304</v>
      </c>
      <c r="RS3">
        <v>6977.6770972736304</v>
      </c>
      <c r="RT3">
        <v>9669.7540732848593</v>
      </c>
      <c r="RU3">
        <v>483.15887128204298</v>
      </c>
      <c r="RV3">
        <v>0</v>
      </c>
      <c r="RW3">
        <v>14.412720561034201</v>
      </c>
      <c r="RX3">
        <v>10715.917536758699</v>
      </c>
      <c r="RY3">
        <v>10715.917536758699</v>
      </c>
      <c r="RZ3">
        <v>14952.241931770001</v>
      </c>
      <c r="SA3">
        <v>319.93349167745799</v>
      </c>
      <c r="SB3">
        <v>0</v>
      </c>
      <c r="SC3">
        <v>14.274471697283699</v>
      </c>
      <c r="SD3">
        <v>6956.59227183245</v>
      </c>
      <c r="SE3">
        <v>6956.59227183245</v>
      </c>
      <c r="SF3">
        <v>9648.4919189892407</v>
      </c>
      <c r="SG3">
        <v>0</v>
      </c>
      <c r="SH3">
        <v>467.71379192789101</v>
      </c>
      <c r="SI3">
        <v>16.855190731188799</v>
      </c>
      <c r="SJ3">
        <v>35540.6652010131</v>
      </c>
      <c r="SK3">
        <v>35540.6652010131</v>
      </c>
      <c r="SL3">
        <v>58510.2847090133</v>
      </c>
      <c r="SM3">
        <v>21.1111</v>
      </c>
      <c r="SN3">
        <v>23.8889</v>
      </c>
      <c r="SO3">
        <v>0</v>
      </c>
      <c r="SP3">
        <v>214.94509702762301</v>
      </c>
      <c r="SQ3">
        <v>15.4363341616863</v>
      </c>
      <c r="SR3">
        <v>0</v>
      </c>
      <c r="SS3">
        <v>0</v>
      </c>
      <c r="ST3">
        <v>0</v>
      </c>
      <c r="SU3">
        <v>0</v>
      </c>
      <c r="SV3">
        <v>142.64115107868699</v>
      </c>
      <c r="SW3">
        <v>15.369840100258999</v>
      </c>
      <c r="SX3">
        <v>0</v>
      </c>
      <c r="SY3">
        <v>0</v>
      </c>
      <c r="SZ3">
        <v>0</v>
      </c>
      <c r="TA3">
        <v>0</v>
      </c>
      <c r="TB3">
        <v>215.497312432851</v>
      </c>
      <c r="TC3">
        <v>15.482330214394899</v>
      </c>
      <c r="TD3">
        <v>0</v>
      </c>
      <c r="TE3">
        <v>0</v>
      </c>
      <c r="TF3">
        <v>0</v>
      </c>
      <c r="TG3">
        <v>0</v>
      </c>
      <c r="TH3">
        <v>139.862851798289</v>
      </c>
      <c r="TI3">
        <v>15.367515381356</v>
      </c>
      <c r="TJ3">
        <v>0</v>
      </c>
      <c r="TK3">
        <v>0</v>
      </c>
      <c r="TL3">
        <v>0</v>
      </c>
      <c r="TM3">
        <v>0</v>
      </c>
      <c r="TN3">
        <v>700.58313225682298</v>
      </c>
      <c r="TO3">
        <v>16.7520042340233</v>
      </c>
      <c r="TP3">
        <v>0</v>
      </c>
      <c r="TQ3">
        <v>0</v>
      </c>
      <c r="TR3">
        <v>0</v>
      </c>
      <c r="TS3">
        <v>493.45217649359199</v>
      </c>
      <c r="TT3">
        <v>0</v>
      </c>
      <c r="TU3">
        <v>13.780726458241899</v>
      </c>
      <c r="TV3">
        <v>11727.598276467499</v>
      </c>
      <c r="TW3">
        <v>11727.598276467499</v>
      </c>
      <c r="TX3">
        <v>15973.0505169223</v>
      </c>
      <c r="TY3">
        <v>322.38107170977298</v>
      </c>
      <c r="TZ3">
        <v>0</v>
      </c>
      <c r="UA3">
        <v>13.6872334621763</v>
      </c>
      <c r="UB3">
        <v>7550.2578884343002</v>
      </c>
      <c r="UC3">
        <v>7550.2578884343002</v>
      </c>
      <c r="UD3">
        <v>10247.547260572899</v>
      </c>
      <c r="UE3">
        <v>488.14583268986797</v>
      </c>
      <c r="UF3">
        <v>0</v>
      </c>
      <c r="UG3">
        <v>13.8557452349381</v>
      </c>
      <c r="UH3">
        <v>11603.741349874401</v>
      </c>
      <c r="UI3">
        <v>11603.741349874401</v>
      </c>
      <c r="UJ3">
        <v>15848.087784790399</v>
      </c>
      <c r="UK3">
        <v>319.34371626598403</v>
      </c>
      <c r="UL3">
        <v>0</v>
      </c>
      <c r="UM3">
        <v>13.702363013320401</v>
      </c>
      <c r="UN3">
        <v>7534.8849030123001</v>
      </c>
      <c r="UO3">
        <v>7534.8849030123001</v>
      </c>
      <c r="UP3">
        <v>10231.994138975</v>
      </c>
      <c r="UQ3">
        <v>0</v>
      </c>
      <c r="UR3">
        <v>499.386523633683</v>
      </c>
      <c r="US3">
        <v>16.237186090600002</v>
      </c>
      <c r="UT3">
        <v>39690.698807282097</v>
      </c>
      <c r="UU3">
        <v>39690.698807282097</v>
      </c>
      <c r="UV3">
        <v>62208.104546213901</v>
      </c>
      <c r="UW3">
        <v>21.1111</v>
      </c>
      <c r="UX3">
        <v>23.8889</v>
      </c>
      <c r="UY3">
        <v>0</v>
      </c>
      <c r="UZ3">
        <v>215.85660768184499</v>
      </c>
      <c r="VA3">
        <v>14.8644756593906</v>
      </c>
      <c r="VB3">
        <v>0</v>
      </c>
      <c r="VC3">
        <v>0</v>
      </c>
      <c r="VD3">
        <v>0</v>
      </c>
      <c r="VE3">
        <v>0</v>
      </c>
      <c r="VF3">
        <v>146.65389061448201</v>
      </c>
      <c r="VG3">
        <v>14.843957795718699</v>
      </c>
      <c r="VH3">
        <v>0</v>
      </c>
      <c r="VI3">
        <v>0</v>
      </c>
      <c r="VJ3">
        <v>0</v>
      </c>
      <c r="VK3">
        <v>0</v>
      </c>
      <c r="VL3">
        <v>218.28568976776299</v>
      </c>
      <c r="VM3">
        <v>14.9512326789211</v>
      </c>
      <c r="VN3">
        <v>0</v>
      </c>
      <c r="VO3">
        <v>0</v>
      </c>
      <c r="VP3">
        <v>0</v>
      </c>
      <c r="VQ3">
        <v>0</v>
      </c>
      <c r="VR3">
        <v>145.167603977109</v>
      </c>
      <c r="VS3">
        <v>14.8517641374211</v>
      </c>
      <c r="VT3">
        <v>0</v>
      </c>
      <c r="VU3">
        <v>0</v>
      </c>
      <c r="VV3">
        <v>0</v>
      </c>
      <c r="VW3">
        <v>0</v>
      </c>
      <c r="VX3">
        <v>579.91650099399203</v>
      </c>
      <c r="VY3">
        <v>16.1302551375848</v>
      </c>
      <c r="VZ3">
        <v>0</v>
      </c>
      <c r="WA3">
        <v>0</v>
      </c>
      <c r="WB3">
        <v>0</v>
      </c>
      <c r="WC3">
        <v>629.18462315761099</v>
      </c>
      <c r="WD3">
        <v>0</v>
      </c>
      <c r="WE3">
        <v>12.169350616793301</v>
      </c>
      <c r="WF3">
        <v>14403.8599821931</v>
      </c>
      <c r="WG3">
        <v>14403.8599821931</v>
      </c>
      <c r="WH3">
        <v>18671.6493072224</v>
      </c>
      <c r="WI3">
        <v>0</v>
      </c>
      <c r="WJ3">
        <v>418.24454952377499</v>
      </c>
      <c r="WK3">
        <v>0</v>
      </c>
      <c r="WL3">
        <v>12.097905196961101</v>
      </c>
      <c r="WM3">
        <v>9239.69838237779</v>
      </c>
      <c r="WN3">
        <v>9239.69838237779</v>
      </c>
      <c r="WO3">
        <v>11950.982809892201</v>
      </c>
      <c r="WP3">
        <v>21.1111</v>
      </c>
      <c r="WQ3">
        <v>23.8889</v>
      </c>
      <c r="WR3">
        <v>631.92514831594997</v>
      </c>
      <c r="WS3">
        <v>0</v>
      </c>
      <c r="WT3">
        <v>12.2215805664634</v>
      </c>
      <c r="WU3">
        <v>14322.5219289575</v>
      </c>
      <c r="WV3">
        <v>14322.5219289575</v>
      </c>
      <c r="WW3">
        <v>18589.452549377402</v>
      </c>
      <c r="WX3">
        <v>0</v>
      </c>
      <c r="WY3">
        <v>411.11596580265399</v>
      </c>
      <c r="WZ3">
        <v>0</v>
      </c>
      <c r="XA3">
        <v>12.105942861193199</v>
      </c>
      <c r="XB3">
        <v>9224.1019591637105</v>
      </c>
      <c r="XC3">
        <v>9224.1019591637105</v>
      </c>
      <c r="XD3">
        <v>11935.261504502099</v>
      </c>
      <c r="XE3">
        <v>1073.8091912519501</v>
      </c>
      <c r="XF3">
        <v>0</v>
      </c>
      <c r="XG3">
        <v>14.735944990534</v>
      </c>
      <c r="XH3">
        <v>51102.461641168396</v>
      </c>
      <c r="XI3">
        <v>51102.461641168396</v>
      </c>
      <c r="XJ3">
        <v>72869.642308814102</v>
      </c>
      <c r="XK3">
        <v>21.1111</v>
      </c>
      <c r="XL3">
        <v>23.8889</v>
      </c>
      <c r="XM3">
        <v>191.12302298728</v>
      </c>
      <c r="XN3">
        <v>0</v>
      </c>
      <c r="XO3">
        <v>11.2837708873073</v>
      </c>
      <c r="XP3">
        <v>0</v>
      </c>
      <c r="XQ3">
        <v>0</v>
      </c>
      <c r="XR3">
        <v>0</v>
      </c>
      <c r="XS3">
        <v>121.67799795464499</v>
      </c>
      <c r="XT3">
        <v>0</v>
      </c>
      <c r="XU3">
        <v>11.2240259041595</v>
      </c>
      <c r="XV3">
        <v>0</v>
      </c>
      <c r="XW3">
        <v>0</v>
      </c>
      <c r="XX3">
        <v>0</v>
      </c>
      <c r="XY3">
        <v>195.08452249634001</v>
      </c>
      <c r="XZ3">
        <v>0</v>
      </c>
      <c r="YA3">
        <v>11.322034300014</v>
      </c>
      <c r="YB3">
        <v>0</v>
      </c>
      <c r="YC3">
        <v>0</v>
      </c>
      <c r="YD3">
        <v>0</v>
      </c>
      <c r="YE3">
        <v>119.101696817779</v>
      </c>
      <c r="YF3">
        <v>0</v>
      </c>
      <c r="YG3">
        <v>11.2428447212287</v>
      </c>
      <c r="YH3">
        <v>0</v>
      </c>
      <c r="YI3">
        <v>0</v>
      </c>
      <c r="YJ3">
        <v>0</v>
      </c>
      <c r="YK3">
        <v>1593.4688392471101</v>
      </c>
      <c r="YL3">
        <v>0</v>
      </c>
      <c r="YM3">
        <v>13.3875985867178</v>
      </c>
      <c r="YN3">
        <v>0</v>
      </c>
      <c r="YO3">
        <v>0</v>
      </c>
      <c r="YP3">
        <v>0</v>
      </c>
      <c r="YQ3">
        <v>0</v>
      </c>
      <c r="YR3">
        <v>42.974625050400697</v>
      </c>
      <c r="YS3">
        <v>16.684683093530499</v>
      </c>
      <c r="YT3">
        <v>0</v>
      </c>
      <c r="YU3">
        <v>0</v>
      </c>
      <c r="YV3">
        <v>0</v>
      </c>
      <c r="YW3">
        <v>0</v>
      </c>
      <c r="YX3">
        <v>20.9745886378855</v>
      </c>
      <c r="YY3">
        <v>16.636165826719701</v>
      </c>
      <c r="YZ3">
        <v>0</v>
      </c>
      <c r="ZA3">
        <v>0</v>
      </c>
      <c r="ZB3">
        <v>0</v>
      </c>
      <c r="ZC3">
        <v>0</v>
      </c>
      <c r="ZD3">
        <v>40.952104390787198</v>
      </c>
      <c r="ZE3">
        <v>16.674817970366199</v>
      </c>
      <c r="ZF3">
        <v>0</v>
      </c>
      <c r="ZG3">
        <v>0</v>
      </c>
      <c r="ZH3">
        <v>0</v>
      </c>
      <c r="ZI3">
        <v>0</v>
      </c>
      <c r="ZJ3">
        <v>20.873540767002499</v>
      </c>
      <c r="ZK3">
        <v>16.6353897186249</v>
      </c>
      <c r="ZL3">
        <v>0</v>
      </c>
      <c r="ZM3">
        <v>0</v>
      </c>
      <c r="ZN3">
        <v>0</v>
      </c>
      <c r="ZO3">
        <v>0</v>
      </c>
      <c r="ZP3">
        <v>3494.2541270197198</v>
      </c>
      <c r="ZQ3">
        <v>16.4646877453856</v>
      </c>
      <c r="ZR3">
        <v>0</v>
      </c>
      <c r="ZS3">
        <v>0</v>
      </c>
      <c r="ZT3">
        <v>0</v>
      </c>
      <c r="ZU3">
        <v>0</v>
      </c>
      <c r="ZV3">
        <v>27.242069148190801</v>
      </c>
      <c r="ZW3">
        <v>16.071576740575701</v>
      </c>
      <c r="ZX3">
        <v>0</v>
      </c>
      <c r="ZY3">
        <v>0</v>
      </c>
      <c r="ZZ3">
        <v>0</v>
      </c>
      <c r="AAA3">
        <v>0</v>
      </c>
      <c r="AAB3">
        <v>15.826240929917001</v>
      </c>
      <c r="AAC3">
        <v>16.060254792584999</v>
      </c>
      <c r="AAD3">
        <v>0</v>
      </c>
      <c r="AAE3">
        <v>0</v>
      </c>
      <c r="AAF3">
        <v>0</v>
      </c>
      <c r="AAG3">
        <v>0</v>
      </c>
      <c r="AAH3">
        <v>39.2583382797974</v>
      </c>
      <c r="AAI3">
        <v>16.130187748770599</v>
      </c>
      <c r="AAJ3">
        <v>0</v>
      </c>
      <c r="AAK3">
        <v>0</v>
      </c>
      <c r="AAL3">
        <v>0</v>
      </c>
      <c r="AAM3">
        <v>0</v>
      </c>
      <c r="AAN3">
        <v>14.9634047279227</v>
      </c>
      <c r="AAO3">
        <v>16.053627694412501</v>
      </c>
      <c r="AAP3">
        <v>0</v>
      </c>
      <c r="AAQ3">
        <v>0</v>
      </c>
      <c r="AAR3">
        <v>0</v>
      </c>
      <c r="AAS3">
        <v>0</v>
      </c>
      <c r="AAT3">
        <v>3113.0537710920498</v>
      </c>
      <c r="AAU3">
        <v>15.921801278487999</v>
      </c>
      <c r="AAV3">
        <v>0</v>
      </c>
      <c r="AAW3">
        <v>0</v>
      </c>
      <c r="AAX3">
        <v>0</v>
      </c>
      <c r="AAY3">
        <v>23.968218793082201</v>
      </c>
      <c r="AAZ3">
        <v>0</v>
      </c>
      <c r="ABA3">
        <v>15.116075912571899</v>
      </c>
      <c r="ABB3">
        <v>0</v>
      </c>
      <c r="ABC3">
        <v>0</v>
      </c>
      <c r="ABD3">
        <v>0</v>
      </c>
      <c r="ABE3">
        <v>11.852479288992599</v>
      </c>
      <c r="ABF3">
        <v>0</v>
      </c>
      <c r="ABG3">
        <v>15.143454531675401</v>
      </c>
      <c r="ABH3">
        <v>0</v>
      </c>
      <c r="ABI3">
        <v>0</v>
      </c>
      <c r="ABJ3">
        <v>0</v>
      </c>
      <c r="ABK3">
        <v>8.6799001578099304</v>
      </c>
      <c r="ABL3">
        <v>0</v>
      </c>
      <c r="ABM3">
        <v>15.1906467930171</v>
      </c>
      <c r="ABN3">
        <v>0</v>
      </c>
      <c r="ABO3">
        <v>0</v>
      </c>
      <c r="ABP3">
        <v>0</v>
      </c>
      <c r="ABQ3">
        <v>10.8433623357288</v>
      </c>
      <c r="ABR3">
        <v>0</v>
      </c>
      <c r="ABS3">
        <v>15.149820342415801</v>
      </c>
      <c r="ABT3">
        <v>0</v>
      </c>
      <c r="ABU3">
        <v>0</v>
      </c>
      <c r="ABV3">
        <v>0</v>
      </c>
      <c r="ABW3">
        <v>0</v>
      </c>
      <c r="ABX3">
        <v>1864.19427927073</v>
      </c>
      <c r="ABY3">
        <v>15.2132550487486</v>
      </c>
      <c r="ABZ3">
        <v>0</v>
      </c>
      <c r="ACA3">
        <v>0</v>
      </c>
      <c r="ACB3">
        <v>0</v>
      </c>
      <c r="ACC3">
        <v>0</v>
      </c>
      <c r="ACD3">
        <v>0</v>
      </c>
      <c r="ACE3">
        <v>0</v>
      </c>
      <c r="ACF3">
        <v>6.02214146572814</v>
      </c>
      <c r="ACG3">
        <v>6.02214146572814</v>
      </c>
      <c r="ACH3">
        <v>0</v>
      </c>
      <c r="ACI3">
        <v>0</v>
      </c>
      <c r="ACJ3">
        <v>0</v>
      </c>
      <c r="ACK3">
        <v>21.11</v>
      </c>
      <c r="ACL3">
        <v>21.11</v>
      </c>
      <c r="ACM3">
        <v>0</v>
      </c>
      <c r="ACN3">
        <v>0</v>
      </c>
      <c r="ACO3">
        <v>0</v>
      </c>
      <c r="ACP3">
        <v>2537.1748859388699</v>
      </c>
      <c r="ACR3">
        <v>3172.9100226948199</v>
      </c>
      <c r="ACT3">
        <v>5710.0849086337003</v>
      </c>
      <c r="ACV3">
        <v>16.878413834272902</v>
      </c>
      <c r="ACW3">
        <v>16.764665784035</v>
      </c>
      <c r="ACX3">
        <v>1.7</v>
      </c>
      <c r="ACY3">
        <v>13.1711903058485</v>
      </c>
      <c r="ACZ3">
        <v>0.71806373771334997</v>
      </c>
      <c r="ADA3">
        <v>16.249330967723701</v>
      </c>
      <c r="ADB3">
        <v>16.1615397529742</v>
      </c>
      <c r="ADC3">
        <v>1.7</v>
      </c>
      <c r="ADD3">
        <v>14.145851239795199</v>
      </c>
      <c r="ADE3">
        <v>0.717361460572847</v>
      </c>
      <c r="ADF3">
        <v>14.7354422070963</v>
      </c>
      <c r="ADG3">
        <v>14.7354422070963</v>
      </c>
      <c r="ADH3">
        <v>0</v>
      </c>
      <c r="ADI3">
        <v>0</v>
      </c>
      <c r="ADJ3">
        <v>1</v>
      </c>
      <c r="ADK3">
        <v>14.811163904341999</v>
      </c>
      <c r="ADL3">
        <v>14.811163904341999</v>
      </c>
      <c r="ADM3">
        <v>0</v>
      </c>
      <c r="ADN3">
        <v>0</v>
      </c>
      <c r="ADO3">
        <v>1</v>
      </c>
      <c r="ADP3">
        <v>14.701034628641199</v>
      </c>
      <c r="ADQ3">
        <v>14.701034628641199</v>
      </c>
      <c r="ADR3">
        <v>0</v>
      </c>
      <c r="ADS3">
        <v>0</v>
      </c>
      <c r="ADT3">
        <v>1</v>
      </c>
      <c r="ADU3">
        <v>14.8359243051395</v>
      </c>
      <c r="ADV3">
        <v>14.8359243051395</v>
      </c>
      <c r="ADW3">
        <v>0</v>
      </c>
      <c r="ADX3">
        <v>0</v>
      </c>
      <c r="ADY3">
        <v>1</v>
      </c>
      <c r="ADZ3">
        <v>14.713028997618</v>
      </c>
      <c r="AEA3">
        <v>14.713028997618</v>
      </c>
      <c r="AEB3">
        <v>0</v>
      </c>
      <c r="AEC3">
        <v>0</v>
      </c>
      <c r="AED3">
        <v>1</v>
      </c>
      <c r="AEE3">
        <v>14.231350117119399</v>
      </c>
      <c r="AEF3">
        <v>14.231350117119399</v>
      </c>
      <c r="AEG3">
        <v>0</v>
      </c>
      <c r="AEH3">
        <v>0</v>
      </c>
      <c r="AEI3">
        <v>1</v>
      </c>
      <c r="AEJ3">
        <v>14.152912958539799</v>
      </c>
      <c r="AEK3">
        <v>14.152912958539799</v>
      </c>
      <c r="AEL3">
        <v>0</v>
      </c>
      <c r="AEM3">
        <v>0</v>
      </c>
      <c r="AEN3">
        <v>1</v>
      </c>
      <c r="AEO3">
        <v>14.3010881674565</v>
      </c>
      <c r="AEP3">
        <v>14.3010881674565</v>
      </c>
      <c r="AEQ3">
        <v>0</v>
      </c>
      <c r="AER3">
        <v>0</v>
      </c>
      <c r="AES3">
        <v>1</v>
      </c>
      <c r="AET3">
        <v>14.1638210795526</v>
      </c>
      <c r="AEU3">
        <v>14.1638210795526</v>
      </c>
      <c r="AEV3">
        <v>0</v>
      </c>
      <c r="AEW3">
        <v>0</v>
      </c>
      <c r="AEX3">
        <v>1</v>
      </c>
      <c r="AEY3">
        <v>12.5437631142497</v>
      </c>
      <c r="AEZ3">
        <v>12.5437631142497</v>
      </c>
      <c r="AFA3">
        <v>0</v>
      </c>
      <c r="AFB3">
        <v>0</v>
      </c>
      <c r="AFC3">
        <v>1</v>
      </c>
      <c r="AFD3">
        <v>12.485037586845699</v>
      </c>
      <c r="AFE3">
        <v>12.485037586845699</v>
      </c>
      <c r="AFF3">
        <v>0</v>
      </c>
      <c r="AFG3">
        <v>0</v>
      </c>
      <c r="AFH3">
        <v>1</v>
      </c>
      <c r="AFI3">
        <v>12.6001191796502</v>
      </c>
      <c r="AFJ3">
        <v>12.6001191796502</v>
      </c>
      <c r="AFK3">
        <v>0</v>
      </c>
      <c r="AFL3">
        <v>0</v>
      </c>
      <c r="AFM3">
        <v>1</v>
      </c>
      <c r="AFN3">
        <v>12.4929875943587</v>
      </c>
      <c r="AFO3">
        <v>12.4929875943587</v>
      </c>
      <c r="AFP3">
        <v>0</v>
      </c>
      <c r="AFQ3">
        <v>0</v>
      </c>
      <c r="AFR3">
        <v>1</v>
      </c>
      <c r="AFS3">
        <v>-2.4344231895437498</v>
      </c>
      <c r="AFT3">
        <v>-2.4373171498274102</v>
      </c>
      <c r="AFU3">
        <v>-2.4533402211411599</v>
      </c>
      <c r="AFV3">
        <v>-2.45464270529743</v>
      </c>
      <c r="AFW3">
        <v>-2.5145904166505999</v>
      </c>
      <c r="AFX3">
        <v>-2.5246903729603098</v>
      </c>
      <c r="AFY3">
        <v>-2.5346860301520402</v>
      </c>
      <c r="AFZ3">
        <v>-2.5359651783519501</v>
      </c>
      <c r="AGA3">
        <v>-2.7715419287087699</v>
      </c>
      <c r="AGB3">
        <v>-2.7786054609043598</v>
      </c>
      <c r="AGC3">
        <v>-2.78516759415976</v>
      </c>
      <c r="AGD3">
        <v>-2.78617769158113</v>
      </c>
      <c r="AGE3">
        <v>-2.1341294465487799</v>
      </c>
      <c r="AGF3">
        <v>-2.2377746761173101</v>
      </c>
      <c r="AGG3">
        <v>-2.4951521082881301</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B3">
        <v>0</v>
      </c>
      <c r="AID3">
        <v>0</v>
      </c>
      <c r="AIF3">
        <v>0</v>
      </c>
      <c r="AIH3">
        <v>0</v>
      </c>
      <c r="AIJ3">
        <v>0</v>
      </c>
      <c r="AIL3">
        <v>0</v>
      </c>
      <c r="AIN3">
        <v>0</v>
      </c>
      <c r="AIP3">
        <v>0</v>
      </c>
      <c r="AIR3">
        <v>0</v>
      </c>
      <c r="AIT3">
        <v>0</v>
      </c>
      <c r="AIV3">
        <v>0</v>
      </c>
      <c r="AIX3">
        <v>0</v>
      </c>
      <c r="AIZ3">
        <v>0</v>
      </c>
      <c r="AJB3">
        <v>0</v>
      </c>
      <c r="AJD3">
        <v>0</v>
      </c>
      <c r="AJE3">
        <v>56646.853989041003</v>
      </c>
      <c r="AJG3">
        <v>-5.00704995200967E-5</v>
      </c>
      <c r="AJJ3">
        <v>2613.7753939415102</v>
      </c>
      <c r="AJL3">
        <v>235.17477943427599</v>
      </c>
      <c r="AJM3">
        <v>8.5880691557145603</v>
      </c>
      <c r="AJN3">
        <v>8.39530605548563</v>
      </c>
      <c r="AJO3">
        <v>14.373226312845</v>
      </c>
      <c r="AJP3">
        <v>16.468686074427801</v>
      </c>
      <c r="AJQ3">
        <v>8.6860625177717896</v>
      </c>
      <c r="AJR3">
        <v>7.9175497931211503</v>
      </c>
      <c r="AJS3">
        <v>13.494026043444</v>
      </c>
      <c r="AJT3">
        <v>15.564268687472699</v>
      </c>
      <c r="AJU3">
        <v>9.9263243115139499</v>
      </c>
      <c r="AJV3">
        <v>10.069546264221801</v>
      </c>
      <c r="AJW3">
        <v>15.560263279522999</v>
      </c>
      <c r="AJX3">
        <v>23.599948920817798</v>
      </c>
      <c r="AJY3">
        <v>0</v>
      </c>
      <c r="AJZ3">
        <v>0</v>
      </c>
      <c r="AKA3">
        <v>56646.854005049398</v>
      </c>
      <c r="AKB3">
        <v>0</v>
      </c>
      <c r="AKC3">
        <v>0</v>
      </c>
      <c r="AKD3">
        <v>56492.669090337004</v>
      </c>
      <c r="AKE3">
        <v>72393.920284392501</v>
      </c>
      <c r="AKF3">
        <v>260618113.02381301</v>
      </c>
      <c r="AKG3">
        <v>74.063928680235804</v>
      </c>
      <c r="AKH3">
        <v>80</v>
      </c>
      <c r="AKI3">
        <v>2.2767571138078302</v>
      </c>
      <c r="AKJ3">
        <v>0.79089151466750895</v>
      </c>
      <c r="AKK3">
        <v>0</v>
      </c>
      <c r="AKL3">
        <v>0</v>
      </c>
      <c r="AKM3">
        <v>0</v>
      </c>
      <c r="AKN3">
        <v>74.063928680235804</v>
      </c>
      <c r="AKO3">
        <v>74.063928680235804</v>
      </c>
      <c r="AKP3">
        <v>0</v>
      </c>
      <c r="AKQ3">
        <v>0</v>
      </c>
      <c r="AKR3">
        <v>616739.65884963598</v>
      </c>
      <c r="AKV3">
        <v>0</v>
      </c>
      <c r="AKZ3">
        <v>0</v>
      </c>
      <c r="ALD3">
        <v>21.11</v>
      </c>
      <c r="ALE3">
        <v>21.11</v>
      </c>
      <c r="ALF3">
        <v>0</v>
      </c>
      <c r="ALG3">
        <v>0</v>
      </c>
      <c r="ALH3">
        <v>0</v>
      </c>
      <c r="ALJ3">
        <v>6.0221414729379497</v>
      </c>
      <c r="ALK3">
        <v>4.6559568605741798E-3</v>
      </c>
      <c r="ALL3">
        <v>5.6911634716113602</v>
      </c>
      <c r="ALM3">
        <v>6.02214146572814</v>
      </c>
      <c r="ALN3">
        <v>5.6911634716113602</v>
      </c>
      <c r="ALO3">
        <v>0</v>
      </c>
      <c r="ALP3">
        <v>15.207586321267801</v>
      </c>
      <c r="ALQ3">
        <v>4.6559568605741798E-3</v>
      </c>
      <c r="ALR3">
        <v>43.548074824274799</v>
      </c>
      <c r="ALS3">
        <v>5.6911634716113602</v>
      </c>
      <c r="ALT3">
        <v>14.178910994417601</v>
      </c>
      <c r="ALU3">
        <v>5.6911634716113602</v>
      </c>
      <c r="ALV3">
        <v>14.555277234869701</v>
      </c>
      <c r="ALW3">
        <v>5.6911634716113602</v>
      </c>
      <c r="ALX3">
        <v>7.22</v>
      </c>
      <c r="ALY3">
        <v>9.9999999999999897E-12</v>
      </c>
      <c r="ALZ3">
        <v>6.02214146572814</v>
      </c>
      <c r="AMA3">
        <v>9.9999999999999897E-12</v>
      </c>
      <c r="AMB3">
        <v>2.2767565043133701E-3</v>
      </c>
      <c r="AMC3">
        <v>6.02214146572814</v>
      </c>
      <c r="AMD3">
        <v>0</v>
      </c>
      <c r="AME3">
        <v>6.02214146572814</v>
      </c>
      <c r="AMF3">
        <v>0</v>
      </c>
      <c r="AMG3">
        <v>6.02214146572814</v>
      </c>
      <c r="AMH3">
        <v>0</v>
      </c>
      <c r="AMI3">
        <v>0</v>
      </c>
      <c r="AMJ3">
        <v>4.2474999999999996</v>
      </c>
      <c r="AMK3">
        <v>16.727550580474301</v>
      </c>
      <c r="AML3">
        <v>0.106878819403934</v>
      </c>
      <c r="AMM3">
        <v>16.475068439149499</v>
      </c>
      <c r="AMN3">
        <v>0.950268929314249</v>
      </c>
      <c r="AMO3">
        <v>16.727193907998402</v>
      </c>
      <c r="AMP3">
        <v>0.106878819403934</v>
      </c>
      <c r="AMQ3">
        <v>16.814329498184598</v>
      </c>
      <c r="AMR3">
        <v>0.16829729993446399</v>
      </c>
      <c r="AMS3">
        <v>16.765364834619799</v>
      </c>
      <c r="AMT3">
        <v>0.16829729993446399</v>
      </c>
      <c r="AMU3">
        <v>15.9386997951128</v>
      </c>
      <c r="AMV3">
        <v>1.3174533262094601</v>
      </c>
      <c r="AMW3">
        <v>16.1590790798546</v>
      </c>
      <c r="AMX3">
        <v>0.106878819403934</v>
      </c>
      <c r="AMY3">
        <v>16.150919814124101</v>
      </c>
      <c r="AMZ3">
        <v>0.106878819403934</v>
      </c>
      <c r="ANA3">
        <v>16.183491896938101</v>
      </c>
      <c r="ANB3">
        <v>0.16829729993446399</v>
      </c>
      <c r="ANC3">
        <v>16.232672507131401</v>
      </c>
      <c r="AND3">
        <v>0.16829729993446399</v>
      </c>
      <c r="ANE3">
        <v>15.232984201883299</v>
      </c>
      <c r="ANF3">
        <v>1.7704347344274001</v>
      </c>
      <c r="ANG3">
        <v>15.251782778331901</v>
      </c>
      <c r="ANH3">
        <v>0.108674816112921</v>
      </c>
      <c r="ANI3">
        <v>15.253631533580901</v>
      </c>
      <c r="ANJ3">
        <v>0.107032588324807</v>
      </c>
      <c r="ANK3">
        <v>15.233037715763899</v>
      </c>
      <c r="ANL3">
        <v>0.16829729993446399</v>
      </c>
      <c r="ANM3">
        <v>15.2986120976769</v>
      </c>
      <c r="ANN3">
        <v>0.16829729993446399</v>
      </c>
      <c r="ANO3">
        <v>1.4996801183562301</v>
      </c>
      <c r="ANP3">
        <v>1.86686451525145</v>
      </c>
      <c r="ANQ3">
        <v>2.3217923551866999</v>
      </c>
      <c r="ANR3">
        <v>16.475068439149499</v>
      </c>
      <c r="ANS3">
        <v>16.6510841627241</v>
      </c>
      <c r="ANT3">
        <v>16.650342685875401</v>
      </c>
      <c r="ANU3">
        <v>16.6895972838701</v>
      </c>
      <c r="ANV3">
        <v>16.6994143264148</v>
      </c>
      <c r="ANW3">
        <v>15.9386997951128</v>
      </c>
      <c r="ANX3">
        <v>16.093230359288299</v>
      </c>
      <c r="ANY3">
        <v>16.086549097902299</v>
      </c>
      <c r="ANZ3">
        <v>16.162684992490199</v>
      </c>
      <c r="AOA3">
        <v>16.1033009653638</v>
      </c>
      <c r="AOB3">
        <v>15.232984201883299</v>
      </c>
      <c r="AOC3">
        <v>15.1862833525142</v>
      </c>
      <c r="AOD3">
        <v>15.1930112126254</v>
      </c>
      <c r="AOE3">
        <v>15.232905670690499</v>
      </c>
      <c r="AOF3">
        <v>15.1572506614913</v>
      </c>
      <c r="AOG3">
        <v>15.2080051635043</v>
      </c>
      <c r="AOH3">
        <v>4.2474999999999996</v>
      </c>
      <c r="AOI3">
        <v>15.2548120950675</v>
      </c>
      <c r="AOJ3">
        <v>4.2474999999999996</v>
      </c>
    </row>
    <row r="4" spans="1:1076">
      <c r="A4" t="s">
        <v>2948</v>
      </c>
      <c r="B4">
        <v>2.9</v>
      </c>
      <c r="D4">
        <v>2.9</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-32.565220370073597</v>
      </c>
      <c r="GC4">
        <v>247.53249096482099</v>
      </c>
      <c r="GD4">
        <v>92.477589446621394</v>
      </c>
      <c r="GE4">
        <v>-20.608303762582199</v>
      </c>
      <c r="GF4">
        <v>159.730330252502</v>
      </c>
      <c r="GG4">
        <v>60.158024252973</v>
      </c>
      <c r="GH4">
        <v>-37.445693041663802</v>
      </c>
      <c r="GI4">
        <v>240.44582175747499</v>
      </c>
      <c r="GJ4">
        <v>91.991581790713596</v>
      </c>
      <c r="GK4">
        <v>-23.4132436213395</v>
      </c>
      <c r="GL4">
        <v>157.28098436417099</v>
      </c>
      <c r="GM4">
        <v>58.630520575644098</v>
      </c>
      <c r="GN4">
        <v>-28.803012393175901</v>
      </c>
      <c r="GO4">
        <v>15.6371610534921</v>
      </c>
      <c r="GP4">
        <v>15.2968201079767</v>
      </c>
      <c r="GQ4">
        <v>63.920402881775402</v>
      </c>
      <c r="GR4">
        <v>129.07244152068199</v>
      </c>
      <c r="GS4">
        <v>710.866646072869</v>
      </c>
      <c r="GT4">
        <v>-18.457558979585599</v>
      </c>
      <c r="GU4">
        <v>15.563944190111901</v>
      </c>
      <c r="GV4">
        <v>15.194315201127401</v>
      </c>
      <c r="GW4">
        <v>39.879392214415503</v>
      </c>
      <c r="GX4">
        <v>86.790392248730996</v>
      </c>
      <c r="GY4">
        <v>481.03569060935098</v>
      </c>
      <c r="GZ4">
        <v>-30.3501487937388</v>
      </c>
      <c r="HA4">
        <v>15.6769595078881</v>
      </c>
      <c r="HB4">
        <v>15.3193949537959</v>
      </c>
      <c r="HC4">
        <v>62.644197621816801</v>
      </c>
      <c r="HD4">
        <v>132.816382473647</v>
      </c>
      <c r="HE4">
        <v>739.96062428251196</v>
      </c>
      <c r="HF4">
        <v>-19.736781866851199</v>
      </c>
      <c r="HG4">
        <v>15.5590942857134</v>
      </c>
      <c r="HH4">
        <v>15.194969623621301</v>
      </c>
      <c r="HI4">
        <v>39.419531453116797</v>
      </c>
      <c r="HJ4">
        <v>85.890737631950898</v>
      </c>
      <c r="HK4">
        <v>479.22370642939001</v>
      </c>
      <c r="HL4">
        <v>-19.970050791896401</v>
      </c>
      <c r="HM4">
        <v>14.9804305710948</v>
      </c>
      <c r="HN4">
        <v>15.637765561880601</v>
      </c>
      <c r="HO4">
        <v>145.26786868595099</v>
      </c>
      <c r="HP4">
        <v>251.081912629589</v>
      </c>
      <c r="HQ4">
        <v>14.6944514996749</v>
      </c>
      <c r="HR4">
        <v>94.737109771419696</v>
      </c>
      <c r="HS4">
        <v>-9.9165479595081898</v>
      </c>
      <c r="HT4">
        <v>14.9236708770307</v>
      </c>
      <c r="HU4">
        <v>15.608673636254199</v>
      </c>
      <c r="HV4">
        <v>90.431944218791102</v>
      </c>
      <c r="HW4">
        <v>165.42533282125601</v>
      </c>
      <c r="HX4">
        <v>14.6347428521503</v>
      </c>
      <c r="HY4">
        <v>63.5610499792121</v>
      </c>
      <c r="HZ4">
        <v>15.025184282628301</v>
      </c>
      <c r="IA4">
        <v>15.658826537083</v>
      </c>
      <c r="IB4">
        <v>140.71145745554099</v>
      </c>
      <c r="IC4">
        <v>-24.274488466125401</v>
      </c>
      <c r="ID4">
        <v>250.59351129420199</v>
      </c>
      <c r="IE4">
        <v>14.7649700147481</v>
      </c>
      <c r="IF4">
        <v>95.540782305039698</v>
      </c>
      <c r="IG4">
        <v>7.3163731389445497</v>
      </c>
      <c r="IH4">
        <v>14.9279234490063</v>
      </c>
      <c r="II4">
        <v>15.610676912048399</v>
      </c>
      <c r="IJ4">
        <v>89.2982732968091</v>
      </c>
      <c r="IK4">
        <v>7.8194386073811302</v>
      </c>
      <c r="IL4">
        <v>-13.852015973573801</v>
      </c>
      <c r="IM4">
        <v>162.64394797496399</v>
      </c>
      <c r="IN4">
        <v>14.6396578972259</v>
      </c>
      <c r="IO4">
        <v>0.77627568159367399</v>
      </c>
      <c r="IP4">
        <v>62.511056691114</v>
      </c>
      <c r="IQ4">
        <v>-60.868842258433197</v>
      </c>
      <c r="IR4">
        <v>-39.2081695408366</v>
      </c>
      <c r="IS4">
        <v>-57.421100208271</v>
      </c>
      <c r="IT4">
        <v>-39.002042065139101</v>
      </c>
      <c r="IU4">
        <v>45.931070063077897</v>
      </c>
      <c r="IV4">
        <v>-25.8625445836479</v>
      </c>
      <c r="IW4">
        <v>15.034919843972499</v>
      </c>
      <c r="IX4">
        <v>14.6944514996749</v>
      </c>
      <c r="IY4">
        <v>62.4315681817938</v>
      </c>
      <c r="IZ4">
        <v>125.973375340785</v>
      </c>
      <c r="JA4">
        <v>690.88385593041096</v>
      </c>
      <c r="JB4">
        <v>-16.285036004446098</v>
      </c>
      <c r="JC4">
        <v>15.0102210185663</v>
      </c>
      <c r="JD4">
        <v>14.6347428521503</v>
      </c>
      <c r="JE4">
        <v>39.8791773643119</v>
      </c>
      <c r="JF4">
        <v>86.836376052035604</v>
      </c>
      <c r="JG4">
        <v>477.66222230056798</v>
      </c>
      <c r="JH4">
        <v>-27.388369647832398</v>
      </c>
      <c r="JI4">
        <v>15.118420826534299</v>
      </c>
      <c r="JJ4">
        <v>14.7649700147481</v>
      </c>
      <c r="JK4">
        <v>62.521827394029799</v>
      </c>
      <c r="JL4">
        <v>130.356338442409</v>
      </c>
      <c r="JM4">
        <v>721.25646284037703</v>
      </c>
      <c r="JN4">
        <v>-17.460459914470501</v>
      </c>
      <c r="JO4">
        <v>15.0150264601725</v>
      </c>
      <c r="JP4">
        <v>14.6396578972259</v>
      </c>
      <c r="JQ4">
        <v>1.0244503796404001</v>
      </c>
      <c r="JR4">
        <v>39.572451636865203</v>
      </c>
      <c r="JS4">
        <v>0.73082254019897097</v>
      </c>
      <c r="JT4">
        <v>86.962282037160605</v>
      </c>
      <c r="JU4">
        <v>481.31687176300801</v>
      </c>
      <c r="JV4">
        <v>-48.199648357114199</v>
      </c>
      <c r="JW4">
        <v>215.12989250779901</v>
      </c>
      <c r="JX4">
        <v>-35.930327542350597</v>
      </c>
      <c r="JY4">
        <v>-31.251937591723699</v>
      </c>
      <c r="JZ4">
        <v>142.570751045164</v>
      </c>
      <c r="KA4">
        <v>-20.629345949758498</v>
      </c>
      <c r="KB4">
        <v>-51.725986147485401</v>
      </c>
      <c r="KC4">
        <v>216.95692891517399</v>
      </c>
      <c r="KD4">
        <v>-39.915253957379299</v>
      </c>
      <c r="KE4">
        <v>-32.914048954083597</v>
      </c>
      <c r="KF4">
        <v>10.641074886908701</v>
      </c>
      <c r="KG4">
        <v>-108.32012985652401</v>
      </c>
      <c r="KH4">
        <v>1.55242847600254</v>
      </c>
      <c r="KI4">
        <v>143.26831982760999</v>
      </c>
      <c r="KJ4">
        <v>-18.274055168308401</v>
      </c>
      <c r="KK4">
        <v>-43.407887240712803</v>
      </c>
      <c r="KL4">
        <v>11.293819977682499</v>
      </c>
      <c r="KM4">
        <v>11.9793336269903</v>
      </c>
      <c r="KN4">
        <v>28.647061154214299</v>
      </c>
      <c r="KO4">
        <v>10.515036903228999</v>
      </c>
      <c r="KP4">
        <v>-3.5485344692581</v>
      </c>
      <c r="KQ4">
        <v>-175.47248166232501</v>
      </c>
      <c r="KR4">
        <v>-845.84670887388097</v>
      </c>
      <c r="KS4">
        <v>-28.6411183771467</v>
      </c>
      <c r="KT4">
        <v>11.2288719430868</v>
      </c>
      <c r="KU4">
        <v>11.9080259073113</v>
      </c>
      <c r="KV4">
        <v>17.8209563248083</v>
      </c>
      <c r="KW4">
        <v>10.454275920674201</v>
      </c>
      <c r="KX4">
        <v>-3.4523168488457299</v>
      </c>
      <c r="KY4">
        <v>-110.99639431377</v>
      </c>
      <c r="KZ4">
        <v>-530.51900071732905</v>
      </c>
      <c r="LA4">
        <v>-45.784408834106799</v>
      </c>
      <c r="LB4">
        <v>11.330393563591899</v>
      </c>
      <c r="LC4">
        <v>12.0238209612861</v>
      </c>
      <c r="LD4">
        <v>28.8670432466606</v>
      </c>
      <c r="LE4">
        <v>10.5470053036506</v>
      </c>
      <c r="LF4">
        <v>-3.5475249998200402</v>
      </c>
      <c r="LG4">
        <v>-176.87937213265499</v>
      </c>
      <c r="LH4">
        <v>-847.23533214614497</v>
      </c>
      <c r="LI4">
        <v>-29.8768261424919</v>
      </c>
      <c r="LJ4">
        <v>11.2464454387289</v>
      </c>
      <c r="LK4">
        <v>11.9168267470685</v>
      </c>
      <c r="LL4">
        <v>17.950246966115799</v>
      </c>
      <c r="LM4">
        <v>10.4863206354648</v>
      </c>
      <c r="LN4">
        <v>-3.0698785800509101</v>
      </c>
      <c r="LO4">
        <v>-107.355464564531</v>
      </c>
      <c r="LP4">
        <v>-516.26785972606899</v>
      </c>
      <c r="LQ4">
        <v>-29.754447170725999</v>
      </c>
      <c r="LR4">
        <v>17.042726022590699</v>
      </c>
      <c r="LS4">
        <v>16.440999999999999</v>
      </c>
      <c r="LT4">
        <v>149.903880896949</v>
      </c>
      <c r="LU4">
        <v>811.947934316893</v>
      </c>
      <c r="LV4">
        <v>16.406734466038699</v>
      </c>
      <c r="LW4">
        <v>15.453721905443301</v>
      </c>
      <c r="LX4">
        <v>-88.5634253943457</v>
      </c>
      <c r="LY4">
        <v>-19.9432801878433</v>
      </c>
      <c r="LZ4">
        <v>16.993439320488498</v>
      </c>
      <c r="MA4">
        <v>16.440999999999999</v>
      </c>
      <c r="MB4">
        <v>95.091821311083294</v>
      </c>
      <c r="MC4">
        <v>528.147572003959</v>
      </c>
      <c r="MD4">
        <v>16.3360083659609</v>
      </c>
      <c r="ME4">
        <v>15.3493890079779</v>
      </c>
      <c r="MF4">
        <v>-61.454239545221199</v>
      </c>
      <c r="MG4">
        <v>-30.751319800914001</v>
      </c>
      <c r="MH4">
        <v>17.0265492783317</v>
      </c>
      <c r="MI4">
        <v>16.440999999999999</v>
      </c>
      <c r="MJ4">
        <v>147.522534255555</v>
      </c>
      <c r="MK4">
        <v>801.07201620030003</v>
      </c>
      <c r="ML4">
        <v>16.400476407695098</v>
      </c>
      <c r="MM4">
        <v>15.462167383649099</v>
      </c>
      <c r="MN4">
        <v>-87.225725315949305</v>
      </c>
      <c r="MO4">
        <v>-20.579651975862401</v>
      </c>
      <c r="MP4">
        <v>16.9930792924036</v>
      </c>
      <c r="MQ4">
        <v>16.440999999999999</v>
      </c>
      <c r="MR4">
        <v>95.218621695265597</v>
      </c>
      <c r="MS4">
        <v>528.59288885882199</v>
      </c>
      <c r="MT4">
        <v>16.336620273404002</v>
      </c>
      <c r="MU4">
        <v>15.3530673561635</v>
      </c>
      <c r="MV4">
        <v>-61.096003939949199</v>
      </c>
      <c r="MW4">
        <v>-27.658934263961601</v>
      </c>
      <c r="MX4">
        <v>16.257180358735202</v>
      </c>
      <c r="MY4">
        <v>16.168101600104201</v>
      </c>
      <c r="MZ4">
        <v>104.465516867639</v>
      </c>
      <c r="NA4">
        <v>630.68185133734198</v>
      </c>
      <c r="NB4">
        <v>15.7517504626225</v>
      </c>
      <c r="NC4">
        <v>14.847744383141</v>
      </c>
      <c r="ND4">
        <v>-85.047228393490599</v>
      </c>
      <c r="NE4">
        <v>-18.4037775386482</v>
      </c>
      <c r="NF4">
        <v>16.248314988711101</v>
      </c>
      <c r="NG4">
        <v>16.134598034312901</v>
      </c>
      <c r="NH4">
        <v>67.8108111625303</v>
      </c>
      <c r="NI4">
        <v>414.420997558149</v>
      </c>
      <c r="NJ4">
        <v>15.722932240460599</v>
      </c>
      <c r="NK4">
        <v>14.7833937977408</v>
      </c>
      <c r="NL4">
        <v>-57.292211617364003</v>
      </c>
      <c r="NM4">
        <v>-28.3862111482456</v>
      </c>
      <c r="NN4">
        <v>16.3318753530185</v>
      </c>
      <c r="NO4">
        <v>16.229994815028299</v>
      </c>
      <c r="NP4">
        <v>111.36719118686599</v>
      </c>
      <c r="NQ4">
        <v>646.65924905053498</v>
      </c>
      <c r="NR4">
        <v>15.8207147691102</v>
      </c>
      <c r="NS4">
        <v>14.9131716870976</v>
      </c>
      <c r="NT4">
        <v>-80.294295936863406</v>
      </c>
      <c r="NU4">
        <v>-19.106921341174601</v>
      </c>
      <c r="NV4" s="35">
        <v>16.239596701980702</v>
      </c>
      <c r="NW4">
        <v>16.125571182568301</v>
      </c>
      <c r="NX4">
        <v>1.7</v>
      </c>
      <c r="NY4">
        <v>67.256274354525402</v>
      </c>
      <c r="NZ4" s="35">
        <v>412.213672403864</v>
      </c>
      <c r="OA4" s="35">
        <v>15.7183786945445</v>
      </c>
      <c r="OB4">
        <v>14.786316680772099</v>
      </c>
      <c r="OC4">
        <v>1.7</v>
      </c>
      <c r="OD4">
        <v>-56.855049199052402</v>
      </c>
      <c r="OE4">
        <v>1.7</v>
      </c>
      <c r="OF4">
        <v>1.7</v>
      </c>
      <c r="OG4">
        <v>-26.651875597322299</v>
      </c>
      <c r="OH4">
        <v>15.3460455229846</v>
      </c>
      <c r="OI4">
        <v>15.556302242139401</v>
      </c>
      <c r="OJ4">
        <v>131.08973044827101</v>
      </c>
      <c r="OK4">
        <v>938.77416804841403</v>
      </c>
      <c r="OL4">
        <v>14.5266590412072</v>
      </c>
      <c r="OM4">
        <v>13.046117024905399</v>
      </c>
      <c r="ON4">
        <v>-176.14215825839699</v>
      </c>
      <c r="OO4">
        <v>-17.619490836294201</v>
      </c>
      <c r="OP4">
        <v>15.3905255524353</v>
      </c>
      <c r="OQ4">
        <v>15.581372089228401</v>
      </c>
      <c r="OR4">
        <v>88.463781003399603</v>
      </c>
      <c r="OS4">
        <v>622.13605946323298</v>
      </c>
      <c r="OT4">
        <v>14.537715596669701</v>
      </c>
      <c r="OU4">
        <v>13.0064761186458</v>
      </c>
      <c r="OV4">
        <v>-114.60551215162801</v>
      </c>
      <c r="OW4">
        <v>-27.3301708821975</v>
      </c>
      <c r="OX4">
        <v>15.4465087793091</v>
      </c>
      <c r="OY4">
        <v>15.6603929520363</v>
      </c>
      <c r="OZ4">
        <v>142.00293385764499</v>
      </c>
      <c r="PA4">
        <v>972.69137286790703</v>
      </c>
      <c r="PB4">
        <v>14.607387943999701</v>
      </c>
      <c r="PC4">
        <v>13.103679930689299</v>
      </c>
      <c r="PD4">
        <v>-172.62842120935301</v>
      </c>
      <c r="PE4">
        <v>-18.2803559174992</v>
      </c>
      <c r="PF4">
        <v>15.399553712863099</v>
      </c>
      <c r="PG4">
        <v>15.5887672053844</v>
      </c>
      <c r="PH4">
        <v>1.7</v>
      </c>
      <c r="PI4">
        <v>89.347074534568407</v>
      </c>
      <c r="PJ4">
        <v>624.90712688656902</v>
      </c>
      <c r="PK4">
        <v>14.5455620276716</v>
      </c>
      <c r="PL4">
        <v>13.0124251001562</v>
      </c>
      <c r="PM4">
        <v>1.7</v>
      </c>
      <c r="PN4">
        <v>-114.00360951837</v>
      </c>
      <c r="PO4">
        <v>15.093622478136201</v>
      </c>
      <c r="PP4">
        <v>14.975989309906801</v>
      </c>
      <c r="PQ4">
        <v>15.1041386448276</v>
      </c>
      <c r="PR4">
        <v>14.978518658524999</v>
      </c>
      <c r="PS4">
        <v>16.8484744055256</v>
      </c>
      <c r="PT4">
        <v>14.488863041084899</v>
      </c>
      <c r="PU4">
        <v>14.411567309795201</v>
      </c>
      <c r="PV4">
        <v>14.550107829253101</v>
      </c>
      <c r="PW4">
        <v>14.415150407718199</v>
      </c>
      <c r="PX4">
        <v>16.2125959823404</v>
      </c>
      <c r="PY4">
        <v>12.370886086506401</v>
      </c>
      <c r="PZ4">
        <v>12.305588340138501</v>
      </c>
      <c r="QA4">
        <v>12.416067287691201</v>
      </c>
      <c r="QB4">
        <v>12.309719551003599</v>
      </c>
      <c r="QC4">
        <v>14.1752530544194</v>
      </c>
      <c r="QD4">
        <v>15.576074097233899</v>
      </c>
      <c r="QE4">
        <v>14.6903872811383</v>
      </c>
      <c r="QF4">
        <v>14.5738425258333</v>
      </c>
      <c r="QG4">
        <v>14.716617401208801</v>
      </c>
      <c r="QH4">
        <v>14.584278906853701</v>
      </c>
      <c r="QI4">
        <v>16.816322440482299</v>
      </c>
      <c r="QJ4">
        <v>14.0738396895145</v>
      </c>
      <c r="QK4">
        <v>13.983732975498301</v>
      </c>
      <c r="QL4">
        <v>14.1397472441612</v>
      </c>
      <c r="QM4">
        <v>13.9959917677705</v>
      </c>
      <c r="QN4">
        <v>188.97343274558401</v>
      </c>
      <c r="QO4">
        <v>16.179002760007101</v>
      </c>
      <c r="QP4">
        <v>117.506896217159</v>
      </c>
      <c r="QQ4">
        <v>12.183348333021501</v>
      </c>
      <c r="QR4">
        <v>12.113165693647799</v>
      </c>
      <c r="QS4">
        <v>12.2312024283651</v>
      </c>
      <c r="QT4">
        <v>12.1211469670654</v>
      </c>
      <c r="QU4">
        <v>14.3968980778237</v>
      </c>
      <c r="QV4">
        <v>15.1389456921556</v>
      </c>
      <c r="QW4">
        <v>130607.72328396401</v>
      </c>
      <c r="QX4">
        <v>0</v>
      </c>
      <c r="QY4">
        <v>85680.463975678897</v>
      </c>
      <c r="QZ4">
        <v>0</v>
      </c>
      <c r="RA4">
        <v>23353.783419933199</v>
      </c>
      <c r="RB4">
        <v>0</v>
      </c>
      <c r="RC4">
        <v>15484.041525552</v>
      </c>
      <c r="RD4">
        <v>0</v>
      </c>
      <c r="RE4">
        <v>42605.619211999103</v>
      </c>
      <c r="RF4">
        <v>0</v>
      </c>
      <c r="RG4">
        <v>28142.847781513701</v>
      </c>
      <c r="RH4" s="35">
        <v>0</v>
      </c>
      <c r="RI4">
        <v>507.40295532996998</v>
      </c>
      <c r="RJ4" s="35">
        <v>0</v>
      </c>
      <c r="RK4">
        <v>14.287152084140301</v>
      </c>
      <c r="RL4">
        <v>10936.636091063399</v>
      </c>
      <c r="RM4">
        <v>10936.636091063399</v>
      </c>
      <c r="RN4">
        <v>15174.8220439168</v>
      </c>
      <c r="RO4" s="35">
        <v>325.85810380543501</v>
      </c>
      <c r="RP4">
        <v>0</v>
      </c>
      <c r="RQ4">
        <v>14.1716957417597</v>
      </c>
      <c r="RR4">
        <v>7064.4424630232197</v>
      </c>
      <c r="RS4">
        <v>7064.4424630232197</v>
      </c>
      <c r="RT4">
        <v>9757.3191180309805</v>
      </c>
      <c r="RU4">
        <v>488.73139231232301</v>
      </c>
      <c r="RV4">
        <v>0</v>
      </c>
      <c r="RW4">
        <v>14.3290961575899</v>
      </c>
      <c r="RX4">
        <v>10852.1781789258</v>
      </c>
      <c r="RY4">
        <v>10852.1781789258</v>
      </c>
      <c r="RZ4">
        <v>15089.7513790553</v>
      </c>
      <c r="SA4">
        <v>323.49254975011303</v>
      </c>
      <c r="SB4">
        <v>0</v>
      </c>
      <c r="SC4">
        <v>14.190039155182401</v>
      </c>
      <c r="SD4">
        <v>7043.9931612638702</v>
      </c>
      <c r="SE4">
        <v>7043.9931612638702</v>
      </c>
      <c r="SF4">
        <v>9736.6964385868396</v>
      </c>
      <c r="SG4">
        <v>0</v>
      </c>
      <c r="SH4">
        <v>429.26549674353703</v>
      </c>
      <c r="SI4">
        <v>16.784170475439101</v>
      </c>
      <c r="SJ4">
        <v>36082.7304021444</v>
      </c>
      <c r="SK4">
        <v>36082.7304021444</v>
      </c>
      <c r="SL4">
        <v>59063.9168939675</v>
      </c>
      <c r="SM4">
        <v>21.1111</v>
      </c>
      <c r="SN4">
        <v>23.8889</v>
      </c>
      <c r="SO4">
        <v>0</v>
      </c>
      <c r="SP4">
        <v>209.58633282990399</v>
      </c>
      <c r="SQ4">
        <v>15.326954180386201</v>
      </c>
      <c r="SR4">
        <v>0</v>
      </c>
      <c r="SS4">
        <v>0</v>
      </c>
      <c r="ST4">
        <v>0</v>
      </c>
      <c r="SU4">
        <v>0</v>
      </c>
      <c r="SV4">
        <v>139.081518525029</v>
      </c>
      <c r="SW4">
        <v>15.256995567898</v>
      </c>
      <c r="SX4">
        <v>0</v>
      </c>
      <c r="SY4">
        <v>0</v>
      </c>
      <c r="SZ4">
        <v>0</v>
      </c>
      <c r="TA4">
        <v>0</v>
      </c>
      <c r="TB4">
        <v>210.01625377442701</v>
      </c>
      <c r="TC4">
        <v>15.370704939686901</v>
      </c>
      <c r="TD4">
        <v>0</v>
      </c>
      <c r="TE4">
        <v>0</v>
      </c>
      <c r="TF4">
        <v>0</v>
      </c>
      <c r="TG4">
        <v>0</v>
      </c>
      <c r="TH4">
        <v>136.34829146935701</v>
      </c>
      <c r="TI4">
        <v>15.254582571137499</v>
      </c>
      <c r="TJ4">
        <v>0</v>
      </c>
      <c r="TK4">
        <v>0</v>
      </c>
      <c r="TL4">
        <v>0</v>
      </c>
      <c r="TM4">
        <v>0</v>
      </c>
      <c r="TN4">
        <v>705.13357446172495</v>
      </c>
      <c r="TO4">
        <v>16.664129408702799</v>
      </c>
      <c r="TP4">
        <v>0</v>
      </c>
      <c r="TQ4">
        <v>0</v>
      </c>
      <c r="TR4">
        <v>0</v>
      </c>
      <c r="TS4">
        <v>492.87310085246003</v>
      </c>
      <c r="TT4">
        <v>0</v>
      </c>
      <c r="TU4">
        <v>13.658816337944099</v>
      </c>
      <c r="TV4">
        <v>11914.6809834246</v>
      </c>
      <c r="TW4">
        <v>11914.6809834246</v>
      </c>
      <c r="TX4">
        <v>16161.9764761631</v>
      </c>
      <c r="TY4">
        <v>322.59510815885801</v>
      </c>
      <c r="TZ4">
        <v>0</v>
      </c>
      <c r="UA4">
        <v>13.5558986412015</v>
      </c>
      <c r="UB4">
        <v>7679.9473143083997</v>
      </c>
      <c r="UC4">
        <v>7679.9473143083997</v>
      </c>
      <c r="UD4">
        <v>10378.461314994</v>
      </c>
      <c r="UE4">
        <v>487.844554618404</v>
      </c>
      <c r="UF4">
        <v>0</v>
      </c>
      <c r="UG4">
        <v>13.729386659069201</v>
      </c>
      <c r="UH4">
        <v>11799.615314728901</v>
      </c>
      <c r="UI4">
        <v>11799.615314728901</v>
      </c>
      <c r="UJ4">
        <v>16045.860755239701</v>
      </c>
      <c r="UK4">
        <v>318.83872399417203</v>
      </c>
      <c r="UL4">
        <v>0</v>
      </c>
      <c r="UM4">
        <v>13.5768331278229</v>
      </c>
      <c r="UN4">
        <v>7656.0110165323904</v>
      </c>
      <c r="UO4">
        <v>7656.0110165323904</v>
      </c>
      <c r="UP4">
        <v>10354.347443184501</v>
      </c>
      <c r="UQ4">
        <v>0</v>
      </c>
      <c r="UR4">
        <v>456.62029509253898</v>
      </c>
      <c r="US4">
        <v>16.1454095376737</v>
      </c>
      <c r="UT4">
        <v>40571.4685944015</v>
      </c>
      <c r="UU4">
        <v>40571.4685944015</v>
      </c>
      <c r="UV4">
        <v>63180.703147173197</v>
      </c>
      <c r="UW4">
        <v>21.1111</v>
      </c>
      <c r="UX4">
        <v>23.8889</v>
      </c>
      <c r="UY4">
        <v>0</v>
      </c>
      <c r="UZ4">
        <v>212.614133272966</v>
      </c>
      <c r="VA4">
        <v>14.7238764562311</v>
      </c>
      <c r="VB4">
        <v>0</v>
      </c>
      <c r="VC4">
        <v>0</v>
      </c>
      <c r="VD4">
        <v>0</v>
      </c>
      <c r="VE4">
        <v>0</v>
      </c>
      <c r="VF4">
        <v>144.42234401085</v>
      </c>
      <c r="VG4">
        <v>14.696362287291</v>
      </c>
      <c r="VH4">
        <v>0</v>
      </c>
      <c r="VI4">
        <v>0</v>
      </c>
      <c r="VJ4">
        <v>0</v>
      </c>
      <c r="VK4">
        <v>0</v>
      </c>
      <c r="VL4">
        <v>214.89764382000399</v>
      </c>
      <c r="VM4">
        <v>14.8060842436201</v>
      </c>
      <c r="VN4">
        <v>0</v>
      </c>
      <c r="VO4">
        <v>0</v>
      </c>
      <c r="VP4">
        <v>0</v>
      </c>
      <c r="VQ4">
        <v>0</v>
      </c>
      <c r="VR4">
        <v>142.84182699228199</v>
      </c>
      <c r="VS4">
        <v>14.7031540013264</v>
      </c>
      <c r="VT4">
        <v>0</v>
      </c>
      <c r="VU4">
        <v>0</v>
      </c>
      <c r="VV4">
        <v>0</v>
      </c>
      <c r="VW4">
        <v>0</v>
      </c>
      <c r="VX4">
        <v>592.85960665109098</v>
      </c>
      <c r="VY4">
        <v>16.025826104449798</v>
      </c>
      <c r="VZ4">
        <v>0</v>
      </c>
      <c r="WA4">
        <v>0</v>
      </c>
      <c r="WB4">
        <v>0</v>
      </c>
      <c r="WC4">
        <v>631.79670418557998</v>
      </c>
      <c r="WD4">
        <v>0</v>
      </c>
      <c r="WE4">
        <v>11.9958105795367</v>
      </c>
      <c r="WF4">
        <v>14675.213520257301</v>
      </c>
      <c r="WG4">
        <v>14675.213520257301</v>
      </c>
      <c r="WH4">
        <v>18945.626184156401</v>
      </c>
      <c r="WI4">
        <v>0</v>
      </c>
      <c r="WJ4">
        <v>419.55632736052797</v>
      </c>
      <c r="WK4">
        <v>0</v>
      </c>
      <c r="WL4">
        <v>11.920743047157</v>
      </c>
      <c r="WM4">
        <v>9415.3715361041905</v>
      </c>
      <c r="WN4">
        <v>9415.3715361041905</v>
      </c>
      <c r="WO4">
        <v>12128.3271258717</v>
      </c>
      <c r="WP4">
        <v>21.1111</v>
      </c>
      <c r="WQ4">
        <v>23.8889</v>
      </c>
      <c r="WR4">
        <v>634.00444778361998</v>
      </c>
      <c r="WS4">
        <v>0</v>
      </c>
      <c r="WT4">
        <v>12.046337569039</v>
      </c>
      <c r="WU4">
        <v>14603.004665648799</v>
      </c>
      <c r="WV4">
        <v>14603.004665648799</v>
      </c>
      <c r="WW4">
        <v>18872.670819972402</v>
      </c>
      <c r="WX4">
        <v>0</v>
      </c>
      <c r="WY4">
        <v>411.72838243863401</v>
      </c>
      <c r="WZ4">
        <v>0</v>
      </c>
      <c r="XA4">
        <v>11.9325743831272</v>
      </c>
      <c r="XB4">
        <v>9397.0755646615107</v>
      </c>
      <c r="XC4">
        <v>9397.0755646615107</v>
      </c>
      <c r="XD4">
        <v>12109.980477887801</v>
      </c>
      <c r="XE4">
        <v>1163.21853186056</v>
      </c>
      <c r="XF4">
        <v>0</v>
      </c>
      <c r="XG4">
        <v>14.6185431012279</v>
      </c>
      <c r="XH4">
        <v>52125.518146622198</v>
      </c>
      <c r="XI4">
        <v>52125.518146622198</v>
      </c>
      <c r="XJ4">
        <v>73901.900447361695</v>
      </c>
      <c r="XK4">
        <v>21.1111</v>
      </c>
      <c r="XL4">
        <v>23.8889</v>
      </c>
      <c r="XM4">
        <v>192.268503405953</v>
      </c>
      <c r="XN4">
        <v>0</v>
      </c>
      <c r="XO4">
        <v>11.1025071483398</v>
      </c>
      <c r="XP4">
        <v>0</v>
      </c>
      <c r="XQ4">
        <v>0</v>
      </c>
      <c r="XR4">
        <v>0</v>
      </c>
      <c r="XS4">
        <v>122.817178034723</v>
      </c>
      <c r="XT4">
        <v>0</v>
      </c>
      <c r="XU4">
        <v>11.0392940094845</v>
      </c>
      <c r="XV4">
        <v>0</v>
      </c>
      <c r="XW4">
        <v>0</v>
      </c>
      <c r="XX4">
        <v>0</v>
      </c>
      <c r="XY4">
        <v>195.42834092774001</v>
      </c>
      <c r="XZ4">
        <v>0</v>
      </c>
      <c r="YA4">
        <v>11.137091225837199</v>
      </c>
      <c r="YB4">
        <v>0</v>
      </c>
      <c r="YC4">
        <v>0</v>
      </c>
      <c r="YD4">
        <v>0</v>
      </c>
      <c r="YE4">
        <v>119.627472652401</v>
      </c>
      <c r="YF4">
        <v>0</v>
      </c>
      <c r="YG4">
        <v>11.054845059872999</v>
      </c>
      <c r="YH4">
        <v>0</v>
      </c>
      <c r="YI4">
        <v>0</v>
      </c>
      <c r="YJ4">
        <v>0</v>
      </c>
      <c r="YK4">
        <v>1607.2737838493699</v>
      </c>
      <c r="YL4">
        <v>0</v>
      </c>
      <c r="YM4">
        <v>13.2441612100694</v>
      </c>
      <c r="YN4">
        <v>0</v>
      </c>
      <c r="YO4">
        <v>0</v>
      </c>
      <c r="YP4">
        <v>0</v>
      </c>
      <c r="YQ4">
        <v>0</v>
      </c>
      <c r="YR4">
        <v>39.741726591284298</v>
      </c>
      <c r="YS4">
        <v>16.629800253591</v>
      </c>
      <c r="YT4">
        <v>0</v>
      </c>
      <c r="YU4">
        <v>0</v>
      </c>
      <c r="YV4">
        <v>0</v>
      </c>
      <c r="YW4">
        <v>0</v>
      </c>
      <c r="YX4">
        <v>18.867950521497601</v>
      </c>
      <c r="YY4">
        <v>16.580871653509998</v>
      </c>
      <c r="YZ4">
        <v>0</v>
      </c>
      <c r="ZA4">
        <v>0</v>
      </c>
      <c r="ZB4">
        <v>0</v>
      </c>
      <c r="ZC4">
        <v>0</v>
      </c>
      <c r="ZD4">
        <v>37.732952501362099</v>
      </c>
      <c r="ZE4">
        <v>16.620002181215</v>
      </c>
      <c r="ZF4">
        <v>0</v>
      </c>
      <c r="ZG4">
        <v>0</v>
      </c>
      <c r="ZH4">
        <v>0</v>
      </c>
      <c r="ZI4">
        <v>0</v>
      </c>
      <c r="ZJ4">
        <v>18.747089137263998</v>
      </c>
      <c r="ZK4">
        <v>16.579943365780899</v>
      </c>
      <c r="ZL4">
        <v>0</v>
      </c>
      <c r="ZM4">
        <v>0</v>
      </c>
      <c r="ZN4">
        <v>0</v>
      </c>
      <c r="ZO4">
        <v>0</v>
      </c>
      <c r="ZP4">
        <v>3476.8936325834902</v>
      </c>
      <c r="ZQ4">
        <v>16.426989470023202</v>
      </c>
      <c r="ZR4">
        <v>0</v>
      </c>
      <c r="ZS4">
        <v>0</v>
      </c>
      <c r="ZT4">
        <v>0</v>
      </c>
      <c r="ZU4">
        <v>0</v>
      </c>
      <c r="ZV4">
        <v>15.406973441274999</v>
      </c>
      <c r="ZW4">
        <v>15.9483007422089</v>
      </c>
      <c r="ZX4">
        <v>0</v>
      </c>
      <c r="ZY4">
        <v>0</v>
      </c>
      <c r="ZZ4">
        <v>0</v>
      </c>
      <c r="AAA4">
        <v>0</v>
      </c>
      <c r="AAB4">
        <v>7.67007831046931</v>
      </c>
      <c r="AAC4">
        <v>15.9320618962038</v>
      </c>
      <c r="AAD4">
        <v>0</v>
      </c>
      <c r="AAE4">
        <v>0</v>
      </c>
      <c r="AAF4">
        <v>0</v>
      </c>
      <c r="AAG4">
        <v>0</v>
      </c>
      <c r="AAH4">
        <v>26.789849169417799</v>
      </c>
      <c r="AAI4">
        <v>16.003822286813602</v>
      </c>
      <c r="AAJ4">
        <v>0</v>
      </c>
      <c r="AAK4">
        <v>0</v>
      </c>
      <c r="AAL4">
        <v>0</v>
      </c>
      <c r="AAM4">
        <v>0</v>
      </c>
      <c r="AAN4">
        <v>6.8458015209179202</v>
      </c>
      <c r="AAO4">
        <v>15.925730957384101</v>
      </c>
      <c r="AAP4">
        <v>0</v>
      </c>
      <c r="AAQ4">
        <v>0</v>
      </c>
      <c r="AAR4">
        <v>0</v>
      </c>
      <c r="AAS4">
        <v>0</v>
      </c>
      <c r="AAT4">
        <v>3030.6727248522998</v>
      </c>
      <c r="AAU4">
        <v>15.8574270634646</v>
      </c>
      <c r="AAV4">
        <v>0</v>
      </c>
      <c r="AAW4">
        <v>0</v>
      </c>
      <c r="AAX4">
        <v>0</v>
      </c>
      <c r="AAY4">
        <v>40.834507576523201</v>
      </c>
      <c r="AAZ4">
        <v>0</v>
      </c>
      <c r="ABA4">
        <v>14.957791706400601</v>
      </c>
      <c r="ABB4">
        <v>0</v>
      </c>
      <c r="ABC4">
        <v>0</v>
      </c>
      <c r="ABD4">
        <v>0</v>
      </c>
      <c r="ABE4">
        <v>23.5823611741422</v>
      </c>
      <c r="ABF4">
        <v>0</v>
      </c>
      <c r="ABG4">
        <v>14.978834362383999</v>
      </c>
      <c r="ABH4">
        <v>0</v>
      </c>
      <c r="ABI4">
        <v>0</v>
      </c>
      <c r="ABJ4">
        <v>0</v>
      </c>
      <c r="ABK4">
        <v>26.421070678869999</v>
      </c>
      <c r="ABL4">
        <v>0</v>
      </c>
      <c r="ABM4">
        <v>15.0280952306363</v>
      </c>
      <c r="ABN4">
        <v>0</v>
      </c>
      <c r="ABO4">
        <v>0</v>
      </c>
      <c r="ABP4">
        <v>0</v>
      </c>
      <c r="ABQ4">
        <v>22.5741869712107</v>
      </c>
      <c r="ABR4">
        <v>0</v>
      </c>
      <c r="ABS4">
        <v>14.983833475273901</v>
      </c>
      <c r="ABT4">
        <v>0</v>
      </c>
      <c r="ABU4">
        <v>0</v>
      </c>
      <c r="ABV4">
        <v>0</v>
      </c>
      <c r="ABW4">
        <v>0</v>
      </c>
      <c r="ABX4">
        <v>1733.58974809444</v>
      </c>
      <c r="ABY4">
        <v>15.1389456921556</v>
      </c>
      <c r="ABZ4">
        <v>0</v>
      </c>
      <c r="ACA4">
        <v>0</v>
      </c>
      <c r="ACB4">
        <v>0</v>
      </c>
      <c r="ACC4">
        <v>0</v>
      </c>
      <c r="ACD4">
        <v>0</v>
      </c>
      <c r="ACE4">
        <v>0</v>
      </c>
      <c r="ACF4">
        <v>5.9914079095855399</v>
      </c>
      <c r="ACG4">
        <v>5.9914079095855399</v>
      </c>
      <c r="ACH4">
        <v>0</v>
      </c>
      <c r="ACI4">
        <v>0</v>
      </c>
      <c r="ACJ4">
        <v>0</v>
      </c>
      <c r="ACK4">
        <v>21.11</v>
      </c>
      <c r="ACL4">
        <v>21.11</v>
      </c>
      <c r="ACM4">
        <v>0</v>
      </c>
      <c r="ACN4">
        <v>0</v>
      </c>
      <c r="ACO4">
        <v>0</v>
      </c>
      <c r="ACP4">
        <v>2537.1748859388699</v>
      </c>
      <c r="ACR4">
        <v>3172.9100226948199</v>
      </c>
      <c r="ACT4">
        <v>5710.0849086337003</v>
      </c>
      <c r="ACV4">
        <v>16.8061429947325</v>
      </c>
      <c r="ACW4">
        <v>16.7034189665643</v>
      </c>
      <c r="ACX4">
        <v>1.7</v>
      </c>
      <c r="ACY4">
        <v>13.394283420717001</v>
      </c>
      <c r="ACZ4">
        <v>0.72253064106328302</v>
      </c>
      <c r="ADA4">
        <v>16.1571805927592</v>
      </c>
      <c r="ADB4">
        <v>16.076851599735299</v>
      </c>
      <c r="ADC4">
        <v>1.7</v>
      </c>
      <c r="ADD4">
        <v>14.4517111722884</v>
      </c>
      <c r="ADE4">
        <v>0.71719105180732101</v>
      </c>
      <c r="ADF4">
        <v>14.6181749492217</v>
      </c>
      <c r="ADG4">
        <v>14.6181749492217</v>
      </c>
      <c r="ADH4">
        <v>0</v>
      </c>
      <c r="ADI4">
        <v>0</v>
      </c>
      <c r="ADJ4">
        <v>1</v>
      </c>
      <c r="ADK4">
        <v>14.7277122179828</v>
      </c>
      <c r="ADL4">
        <v>14.7277122179828</v>
      </c>
      <c r="ADM4">
        <v>0</v>
      </c>
      <c r="ADN4">
        <v>0</v>
      </c>
      <c r="ADO4">
        <v>1</v>
      </c>
      <c r="ADP4">
        <v>14.6147802702831</v>
      </c>
      <c r="ADQ4">
        <v>14.6147802702831</v>
      </c>
      <c r="ADR4">
        <v>0</v>
      </c>
      <c r="ADS4">
        <v>0</v>
      </c>
      <c r="ADT4">
        <v>1</v>
      </c>
      <c r="ADU4">
        <v>14.7501114464272</v>
      </c>
      <c r="ADV4">
        <v>14.7501114464272</v>
      </c>
      <c r="ADW4">
        <v>0</v>
      </c>
      <c r="ADX4">
        <v>0</v>
      </c>
      <c r="ADY4">
        <v>1</v>
      </c>
      <c r="ADZ4">
        <v>14.62627046199</v>
      </c>
      <c r="AEA4">
        <v>14.62627046199</v>
      </c>
      <c r="AEB4">
        <v>0</v>
      </c>
      <c r="AEC4">
        <v>0</v>
      </c>
      <c r="AED4">
        <v>1</v>
      </c>
      <c r="AEE4">
        <v>14.105552246685001</v>
      </c>
      <c r="AEF4">
        <v>14.105552246685001</v>
      </c>
      <c r="AEG4">
        <v>0</v>
      </c>
      <c r="AEH4">
        <v>0</v>
      </c>
      <c r="AEI4">
        <v>1</v>
      </c>
      <c r="AEJ4">
        <v>14.0215574924117</v>
      </c>
      <c r="AEK4">
        <v>14.0215574924117</v>
      </c>
      <c r="AEL4">
        <v>0</v>
      </c>
      <c r="AEM4">
        <v>0</v>
      </c>
      <c r="AEN4">
        <v>1</v>
      </c>
      <c r="AEO4">
        <v>14.170815471439701</v>
      </c>
      <c r="AEP4">
        <v>14.170815471439701</v>
      </c>
      <c r="AEQ4">
        <v>0</v>
      </c>
      <c r="AER4">
        <v>0</v>
      </c>
      <c r="AES4">
        <v>1</v>
      </c>
      <c r="AET4">
        <v>14.0328623163432</v>
      </c>
      <c r="AEU4">
        <v>14.0328623163432</v>
      </c>
      <c r="AEV4">
        <v>0</v>
      </c>
      <c r="AEW4">
        <v>0</v>
      </c>
      <c r="AEX4">
        <v>1</v>
      </c>
      <c r="AEY4">
        <v>12.371786558312101</v>
      </c>
      <c r="AEZ4">
        <v>12.371786558312101</v>
      </c>
      <c r="AFA4">
        <v>0</v>
      </c>
      <c r="AFB4">
        <v>0</v>
      </c>
      <c r="AFC4">
        <v>1</v>
      </c>
      <c r="AFD4">
        <v>12.310504825793799</v>
      </c>
      <c r="AFE4">
        <v>12.310504825793799</v>
      </c>
      <c r="AFF4">
        <v>0</v>
      </c>
      <c r="AFG4">
        <v>0</v>
      </c>
      <c r="AFH4">
        <v>1</v>
      </c>
      <c r="AFI4">
        <v>12.419079962238699</v>
      </c>
      <c r="AFJ4">
        <v>12.419079962238699</v>
      </c>
      <c r="AFK4">
        <v>0</v>
      </c>
      <c r="AFL4">
        <v>0</v>
      </c>
      <c r="AFM4">
        <v>1</v>
      </c>
      <c r="AFN4">
        <v>12.3113372453442</v>
      </c>
      <c r="AFO4">
        <v>12.3113372453442</v>
      </c>
      <c r="AFP4">
        <v>0</v>
      </c>
      <c r="AFQ4">
        <v>0</v>
      </c>
      <c r="AFR4">
        <v>1</v>
      </c>
      <c r="AFS4">
        <v>-2.4480356087772899</v>
      </c>
      <c r="AFT4">
        <v>-2.45064018310743</v>
      </c>
      <c r="AFU4">
        <v>-2.4669728877868802</v>
      </c>
      <c r="AFV4">
        <v>-2.46818256937738</v>
      </c>
      <c r="AFW4">
        <v>-2.5342855343427302</v>
      </c>
      <c r="AFX4">
        <v>-2.5436840679956201</v>
      </c>
      <c r="AFY4">
        <v>-2.5543538860597899</v>
      </c>
      <c r="AFZ4">
        <v>-2.5555474966489</v>
      </c>
      <c r="AGA4">
        <v>-2.7949929188673699</v>
      </c>
      <c r="AGB4">
        <v>-2.8009613138621501</v>
      </c>
      <c r="AGC4">
        <v>-2.80864435710959</v>
      </c>
      <c r="AGD4">
        <v>-2.8088272664098701</v>
      </c>
      <c r="AGE4">
        <v>-2.1455478837221298</v>
      </c>
      <c r="AGF4">
        <v>-2.2527559695233101</v>
      </c>
      <c r="AGG4">
        <v>-2.5136294538166299</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B4">
        <v>0</v>
      </c>
      <c r="AID4">
        <v>0</v>
      </c>
      <c r="AIF4">
        <v>0</v>
      </c>
      <c r="AIH4">
        <v>0</v>
      </c>
      <c r="AIJ4">
        <v>0</v>
      </c>
      <c r="AIL4">
        <v>0</v>
      </c>
      <c r="AIN4">
        <v>0</v>
      </c>
      <c r="AIP4">
        <v>0</v>
      </c>
      <c r="AIR4">
        <v>0</v>
      </c>
      <c r="AIT4">
        <v>0</v>
      </c>
      <c r="AIV4">
        <v>0</v>
      </c>
      <c r="AIX4">
        <v>0</v>
      </c>
      <c r="AIZ4">
        <v>0</v>
      </c>
      <c r="AJB4">
        <v>0</v>
      </c>
      <c r="AJD4">
        <v>0</v>
      </c>
      <c r="AJE4">
        <v>56664.367301344697</v>
      </c>
      <c r="AJG4">
        <v>-5.1355164103264599E-5</v>
      </c>
      <c r="AJJ4">
        <v>2613.7753939415102</v>
      </c>
      <c r="AJL4">
        <v>235.17477943427599</v>
      </c>
      <c r="AJM4">
        <v>8.5880691557145603</v>
      </c>
      <c r="AJN4">
        <v>8.39530605548563</v>
      </c>
      <c r="AJO4">
        <v>14.373226312845</v>
      </c>
      <c r="AJP4">
        <v>16.468686074427801</v>
      </c>
      <c r="AJQ4">
        <v>8.6860625177717896</v>
      </c>
      <c r="AJR4">
        <v>7.9175497931211503</v>
      </c>
      <c r="AJS4">
        <v>13.494026043444</v>
      </c>
      <c r="AJT4">
        <v>15.564268687472699</v>
      </c>
      <c r="AJU4">
        <v>9.9263243115139499</v>
      </c>
      <c r="AJV4">
        <v>10.069546264221801</v>
      </c>
      <c r="AJW4">
        <v>15.560263279522999</v>
      </c>
      <c r="AJX4">
        <v>23.599948920817798</v>
      </c>
      <c r="AJY4">
        <v>0</v>
      </c>
      <c r="AJZ4">
        <v>0</v>
      </c>
      <c r="AKA4">
        <v>56664.367308946297</v>
      </c>
      <c r="AKB4">
        <v>0</v>
      </c>
      <c r="AKC4">
        <v>0</v>
      </c>
      <c r="AKD4">
        <v>56510.182394233903</v>
      </c>
      <c r="AKE4">
        <v>72416.446158034305</v>
      </c>
      <c r="AKF4">
        <v>260699206.168924</v>
      </c>
      <c r="AKG4">
        <v>74.062088437552106</v>
      </c>
      <c r="AKH4">
        <v>80</v>
      </c>
      <c r="AKI4">
        <v>2.2767571138078302</v>
      </c>
      <c r="AKJ4">
        <v>0.79113669910770001</v>
      </c>
      <c r="AKK4">
        <v>0</v>
      </c>
      <c r="AKL4">
        <v>0</v>
      </c>
      <c r="AKM4">
        <v>0</v>
      </c>
      <c r="AKN4">
        <v>74.062088437552106</v>
      </c>
      <c r="AKO4">
        <v>74.062088437552106</v>
      </c>
      <c r="AKP4">
        <v>0</v>
      </c>
      <c r="AKQ4">
        <v>0</v>
      </c>
      <c r="AKR4">
        <v>616739.65884963598</v>
      </c>
      <c r="AKV4">
        <v>0</v>
      </c>
      <c r="AKZ4">
        <v>0</v>
      </c>
      <c r="ALD4">
        <v>21.11</v>
      </c>
      <c r="ALE4">
        <v>21.11</v>
      </c>
      <c r="ALF4">
        <v>0</v>
      </c>
      <c r="ALG4">
        <v>0</v>
      </c>
      <c r="ALH4">
        <v>0</v>
      </c>
      <c r="ALJ4">
        <v>5.9914079169803403</v>
      </c>
      <c r="ALK4">
        <v>4.6559568605741798E-3</v>
      </c>
      <c r="ALL4">
        <v>5.6911634716113602</v>
      </c>
      <c r="ALM4">
        <v>5.9914079095855399</v>
      </c>
      <c r="ALN4">
        <v>5.6911634716113602</v>
      </c>
      <c r="ALO4">
        <v>0</v>
      </c>
      <c r="ALP4">
        <v>15.086422262747201</v>
      </c>
      <c r="ALQ4">
        <v>4.6559568605741798E-3</v>
      </c>
      <c r="ALR4">
        <v>43.888782858961797</v>
      </c>
      <c r="ALS4">
        <v>5.6911634716113602</v>
      </c>
      <c r="ALT4">
        <v>14.150699238735401</v>
      </c>
      <c r="ALU4">
        <v>5.6911634716113602</v>
      </c>
      <c r="ALV4">
        <v>14.527065479187501</v>
      </c>
      <c r="ALW4">
        <v>5.6911634716113602</v>
      </c>
      <c r="ALX4">
        <v>7.22</v>
      </c>
      <c r="ALY4">
        <v>9.9999999999999897E-12</v>
      </c>
      <c r="ALZ4">
        <v>5.9914079095855399</v>
      </c>
      <c r="AMA4">
        <v>9.9999999999999897E-12</v>
      </c>
      <c r="AMB4">
        <v>2.2767565043133701E-3</v>
      </c>
      <c r="AMC4">
        <v>5.9914079095855399</v>
      </c>
      <c r="AMD4">
        <v>0</v>
      </c>
      <c r="AME4">
        <v>5.9914079095855399</v>
      </c>
      <c r="AMF4">
        <v>0</v>
      </c>
      <c r="AMG4">
        <v>5.9914079095855399</v>
      </c>
      <c r="AMH4">
        <v>0</v>
      </c>
      <c r="AMI4">
        <v>0</v>
      </c>
      <c r="AMJ4">
        <v>4.2474999999999996</v>
      </c>
      <c r="AMK4">
        <v>16.6704069919499</v>
      </c>
      <c r="AML4">
        <v>0.106878819403934</v>
      </c>
      <c r="AMM4">
        <v>16.435954506847398</v>
      </c>
      <c r="AMN4">
        <v>0.950268929314249</v>
      </c>
      <c r="AMO4">
        <v>16.6702013816987</v>
      </c>
      <c r="AMP4">
        <v>0.106878819403934</v>
      </c>
      <c r="AMQ4">
        <v>16.757848015045699</v>
      </c>
      <c r="AMR4">
        <v>0.16829729993446399</v>
      </c>
      <c r="AMS4">
        <v>16.708874693776401</v>
      </c>
      <c r="AMT4">
        <v>0.16829729993446399</v>
      </c>
      <c r="AMU4">
        <v>15.8731511066003</v>
      </c>
      <c r="AMV4">
        <v>1.3174533262094601</v>
      </c>
      <c r="AMW4">
        <v>16.029385375884601</v>
      </c>
      <c r="AMX4">
        <v>0.106878819403934</v>
      </c>
      <c r="AMY4">
        <v>16.021517918004299</v>
      </c>
      <c r="AMZ4">
        <v>0.106878819403934</v>
      </c>
      <c r="ANA4">
        <v>16.058762085081501</v>
      </c>
      <c r="ANB4">
        <v>0.16829729993446399</v>
      </c>
      <c r="ANC4">
        <v>16.1048469187092</v>
      </c>
      <c r="AND4">
        <v>0.16829729993446399</v>
      </c>
      <c r="ANE4">
        <v>15.1569676429556</v>
      </c>
      <c r="ANF4">
        <v>1.7704347344274001</v>
      </c>
      <c r="ANG4">
        <v>15.084512417233899</v>
      </c>
      <c r="ANH4">
        <v>0.108674816112921</v>
      </c>
      <c r="ANI4">
        <v>15.084951992623701</v>
      </c>
      <c r="ANJ4">
        <v>0.107032588324807</v>
      </c>
      <c r="ANK4">
        <v>15.072216678069999</v>
      </c>
      <c r="ANL4">
        <v>0.16829729993446399</v>
      </c>
      <c r="ANM4">
        <v>15.133493827907699</v>
      </c>
      <c r="ANN4">
        <v>0.16829729993446399</v>
      </c>
      <c r="ANO4">
        <v>1.4996801183562301</v>
      </c>
      <c r="ANP4">
        <v>1.86686451525145</v>
      </c>
      <c r="ANQ4">
        <v>2.3217923551866999</v>
      </c>
      <c r="ANR4">
        <v>16.435954506847398</v>
      </c>
      <c r="ANS4">
        <v>16.594091636424402</v>
      </c>
      <c r="ANT4">
        <v>16.5931990973511</v>
      </c>
      <c r="ANU4">
        <v>16.633107143026599</v>
      </c>
      <c r="ANV4">
        <v>16.642932843275901</v>
      </c>
      <c r="ANW4">
        <v>15.8731511066003</v>
      </c>
      <c r="ANX4">
        <v>15.9635366553183</v>
      </c>
      <c r="ANY4">
        <v>15.957147201782499</v>
      </c>
      <c r="ANZ4">
        <v>16.034859404068001</v>
      </c>
      <c r="AOA4">
        <v>15.9785711535073</v>
      </c>
      <c r="AOB4">
        <v>15.1569676429556</v>
      </c>
      <c r="AOC4">
        <v>15.019012991416201</v>
      </c>
      <c r="AOD4">
        <v>15.0243316716683</v>
      </c>
      <c r="AOE4">
        <v>15.067787400921301</v>
      </c>
      <c r="AOF4">
        <v>14.9964296237974</v>
      </c>
      <c r="AOG4">
        <v>15.086848331935901</v>
      </c>
      <c r="AOH4">
        <v>4.2474999999999996</v>
      </c>
      <c r="AOI4">
        <v>15.1336799994217</v>
      </c>
      <c r="AOJ4">
        <v>4.2474999999999996</v>
      </c>
    </row>
    <row r="5" spans="1:1076">
      <c r="A5" t="s">
        <v>2949</v>
      </c>
      <c r="B5">
        <v>2.9</v>
      </c>
      <c r="D5">
        <v>2.9</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-33.851617424356</v>
      </c>
      <c r="GC5">
        <v>246.59486313563099</v>
      </c>
      <c r="GD5">
        <v>89.5975076646681</v>
      </c>
      <c r="GE5">
        <v>-21.550797583684201</v>
      </c>
      <c r="GF5">
        <v>158.94248422063399</v>
      </c>
      <c r="GG5">
        <v>58.091019818216303</v>
      </c>
      <c r="GH5">
        <v>-38.775853768853402</v>
      </c>
      <c r="GI5">
        <v>239.26964168023201</v>
      </c>
      <c r="GJ5">
        <v>88.848020986565103</v>
      </c>
      <c r="GK5">
        <v>-24.331914420851401</v>
      </c>
      <c r="GL5">
        <v>156.52990085522501</v>
      </c>
      <c r="GM5">
        <v>56.606600811280103</v>
      </c>
      <c r="GN5">
        <v>-29.072813613208101</v>
      </c>
      <c r="GO5">
        <v>15.532821452894</v>
      </c>
      <c r="GP5">
        <v>15.2076527863463</v>
      </c>
      <c r="GQ5">
        <v>63.516646633185701</v>
      </c>
      <c r="GR5">
        <v>125.309977562584</v>
      </c>
      <c r="GS5">
        <v>689.60859692258305</v>
      </c>
      <c r="GT5">
        <v>-18.6702450024519</v>
      </c>
      <c r="GU5">
        <v>15.4563308383551</v>
      </c>
      <c r="GV5">
        <v>15.1034560725339</v>
      </c>
      <c r="GW5">
        <v>39.5682482556781</v>
      </c>
      <c r="GX5">
        <v>84.052777223919605</v>
      </c>
      <c r="GY5">
        <v>465.87420948720199</v>
      </c>
      <c r="GZ5">
        <v>-30.6754353994829</v>
      </c>
      <c r="HA5">
        <v>15.570334854819199</v>
      </c>
      <c r="HB5">
        <v>15.229026828915901</v>
      </c>
      <c r="HC5">
        <v>62.151758655511898</v>
      </c>
      <c r="HD5">
        <v>128.691283799009</v>
      </c>
      <c r="HE5">
        <v>716.97957911266406</v>
      </c>
      <c r="HF5">
        <v>-19.953458072892701</v>
      </c>
      <c r="HG5">
        <v>15.451422088583</v>
      </c>
      <c r="HH5">
        <v>15.103765709898299</v>
      </c>
      <c r="HI5">
        <v>39.1214104743094</v>
      </c>
      <c r="HJ5">
        <v>83.220116355658405</v>
      </c>
      <c r="HK5">
        <v>464.37250374035801</v>
      </c>
      <c r="HL5">
        <v>-21.1409745904155</v>
      </c>
      <c r="HM5">
        <v>14.869389788877101</v>
      </c>
      <c r="HN5">
        <v>15.537265172918399</v>
      </c>
      <c r="HO5">
        <v>146.55805559139699</v>
      </c>
      <c r="HP5">
        <v>247.814899953305</v>
      </c>
      <c r="HQ5">
        <v>14.5680079005244</v>
      </c>
      <c r="HR5">
        <v>92.9412020324949</v>
      </c>
      <c r="HS5">
        <v>-11.434581923816699</v>
      </c>
      <c r="HT5">
        <v>14.809864798304799</v>
      </c>
      <c r="HU5">
        <v>15.5068673402731</v>
      </c>
      <c r="HV5">
        <v>91.045347007805304</v>
      </c>
      <c r="HW5">
        <v>162.48465671276199</v>
      </c>
      <c r="HX5">
        <v>14.5030418397586</v>
      </c>
      <c r="HY5">
        <v>61.911470409410398</v>
      </c>
      <c r="HZ5">
        <v>14.910951209084899</v>
      </c>
      <c r="IA5">
        <v>15.556801161386201</v>
      </c>
      <c r="IB5">
        <v>142.12769951168499</v>
      </c>
      <c r="IC5">
        <v>-25.161128424800498</v>
      </c>
      <c r="ID5">
        <v>247.115105012133</v>
      </c>
      <c r="IE5">
        <v>14.6336660361806</v>
      </c>
      <c r="IF5">
        <v>93.524214606532794</v>
      </c>
      <c r="IG5">
        <v>7.3355697369222197</v>
      </c>
      <c r="IH5">
        <v>14.812855859815899</v>
      </c>
      <c r="II5">
        <v>15.508265213783201</v>
      </c>
      <c r="IJ5">
        <v>90.464942091793702</v>
      </c>
      <c r="IK5">
        <v>7.8020536599087302</v>
      </c>
      <c r="IL5">
        <v>-14.3284080785256</v>
      </c>
      <c r="IM5">
        <v>160.95517741691501</v>
      </c>
      <c r="IN5">
        <v>14.506979196005901</v>
      </c>
      <c r="IO5">
        <v>0.77311405469861805</v>
      </c>
      <c r="IP5">
        <v>61.455335350327303</v>
      </c>
      <c r="IQ5">
        <v>-63.820164798126797</v>
      </c>
      <c r="IR5">
        <v>-41.129321255588799</v>
      </c>
      <c r="IS5">
        <v>-60.582297553369102</v>
      </c>
      <c r="IT5">
        <v>-40.974316237352902</v>
      </c>
      <c r="IU5">
        <v>41.815072452414</v>
      </c>
      <c r="IV5">
        <v>-25.790353650561201</v>
      </c>
      <c r="IW5">
        <v>14.8980781142431</v>
      </c>
      <c r="IX5">
        <v>14.5680079005244</v>
      </c>
      <c r="IY5">
        <v>62.086869937211603</v>
      </c>
      <c r="IZ5">
        <v>123.197635616805</v>
      </c>
      <c r="JA5">
        <v>673.98862956873995</v>
      </c>
      <c r="JB5">
        <v>-16.2784866462728</v>
      </c>
      <c r="JC5">
        <v>14.8666953784327</v>
      </c>
      <c r="JD5">
        <v>14.5030418397586</v>
      </c>
      <c r="JE5">
        <v>39.554986255886703</v>
      </c>
      <c r="JF5">
        <v>84.681300854001606</v>
      </c>
      <c r="JG5">
        <v>465.068377177277</v>
      </c>
      <c r="JH5">
        <v>-27.366244656335599</v>
      </c>
      <c r="JI5">
        <v>14.976398629734</v>
      </c>
      <c r="JJ5">
        <v>14.6336660361806</v>
      </c>
      <c r="JK5">
        <v>61.912957565945398</v>
      </c>
      <c r="JL5">
        <v>127.23372712171501</v>
      </c>
      <c r="JM5">
        <v>703.09879536667995</v>
      </c>
      <c r="JN5">
        <v>-17.4469805205805</v>
      </c>
      <c r="JO5">
        <v>14.870618381174101</v>
      </c>
      <c r="JP5">
        <v>14.506979196005901</v>
      </c>
      <c r="JQ5">
        <v>1.0217577700624101</v>
      </c>
      <c r="JR5">
        <v>39.302472168139602</v>
      </c>
      <c r="JS5">
        <v>0.72633202199771196</v>
      </c>
      <c r="JT5">
        <v>84.837370731582396</v>
      </c>
      <c r="JU5">
        <v>468.72100100876202</v>
      </c>
      <c r="JV5">
        <v>-48.958857529004902</v>
      </c>
      <c r="JW5">
        <v>211.33732288690399</v>
      </c>
      <c r="JX5">
        <v>-39.743400974056797</v>
      </c>
      <c r="JY5">
        <v>-31.607736221722799</v>
      </c>
      <c r="JZ5">
        <v>140.233705600279</v>
      </c>
      <c r="KA5">
        <v>-22.9309808718413</v>
      </c>
      <c r="KB5">
        <v>-52.172038037808399</v>
      </c>
      <c r="KC5">
        <v>214.37587626657401</v>
      </c>
      <c r="KD5">
        <v>-43.745621962523401</v>
      </c>
      <c r="KE5">
        <v>-33.457349126933003</v>
      </c>
      <c r="KF5">
        <v>10.502941696498899</v>
      </c>
      <c r="KG5">
        <v>-106.320733965343</v>
      </c>
      <c r="KH5">
        <v>1.5430708027394999</v>
      </c>
      <c r="KI5">
        <v>141.12841805267999</v>
      </c>
      <c r="KJ5">
        <v>-23.683221844245601</v>
      </c>
      <c r="KK5">
        <v>-43.4960398435773</v>
      </c>
      <c r="KL5">
        <v>11.137559328183899</v>
      </c>
      <c r="KM5">
        <v>11.823576688328201</v>
      </c>
      <c r="KN5">
        <v>29.369804612836099</v>
      </c>
      <c r="KO5">
        <v>10.3610666840782</v>
      </c>
      <c r="KP5">
        <v>-3.5536083108022201</v>
      </c>
      <c r="KQ5">
        <v>-173.63356443023699</v>
      </c>
      <c r="KR5">
        <v>-841.13212895961203</v>
      </c>
      <c r="KS5">
        <v>-28.692898007253199</v>
      </c>
      <c r="KT5">
        <v>11.069190444752101</v>
      </c>
      <c r="KU5">
        <v>11.7484775756906</v>
      </c>
      <c r="KV5">
        <v>18.32099876122</v>
      </c>
      <c r="KW5">
        <v>10.2970211243919</v>
      </c>
      <c r="KX5">
        <v>-3.4574179818589901</v>
      </c>
      <c r="KY5">
        <v>-109.744765276748</v>
      </c>
      <c r="KZ5">
        <v>-527.39245063439603</v>
      </c>
      <c r="LA5">
        <v>-45.862296382394</v>
      </c>
      <c r="LB5">
        <v>11.1700075895097</v>
      </c>
      <c r="LC5">
        <v>11.8627927295621</v>
      </c>
      <c r="LD5">
        <v>29.513299674883299</v>
      </c>
      <c r="LE5">
        <v>10.3895285612041</v>
      </c>
      <c r="LF5">
        <v>-3.5526955310692099</v>
      </c>
      <c r="LG5">
        <v>-174.93442422647499</v>
      </c>
      <c r="LH5">
        <v>-842.02482531360295</v>
      </c>
      <c r="LI5">
        <v>-29.9129914965974</v>
      </c>
      <c r="LJ5">
        <v>11.0851057039644</v>
      </c>
      <c r="LK5">
        <v>11.7574672987874</v>
      </c>
      <c r="LL5">
        <v>18.577950844000998</v>
      </c>
      <c r="LM5">
        <v>10.327124554181401</v>
      </c>
      <c r="LN5">
        <v>-3.07471620078748</v>
      </c>
      <c r="LO5">
        <v>-105.942060916586</v>
      </c>
      <c r="LP5">
        <v>-513.11747379519102</v>
      </c>
      <c r="LQ5">
        <v>-29.817549101015299</v>
      </c>
      <c r="LR5">
        <v>16.999121161178198</v>
      </c>
      <c r="LS5">
        <v>16.440999999999999</v>
      </c>
      <c r="LT5">
        <v>152.53252973702899</v>
      </c>
      <c r="LU5">
        <v>832.33080173165695</v>
      </c>
      <c r="LV5">
        <v>16.343846865230901</v>
      </c>
      <c r="LW5">
        <v>15.376983536274199</v>
      </c>
      <c r="LX5">
        <v>-93.164908580577702</v>
      </c>
      <c r="LY5">
        <v>-19.987412350148901</v>
      </c>
      <c r="LZ5">
        <v>16.949683537382601</v>
      </c>
      <c r="MA5">
        <v>16.440999999999999</v>
      </c>
      <c r="MB5">
        <v>96.800492576708507</v>
      </c>
      <c r="MC5">
        <v>541.32117716641199</v>
      </c>
      <c r="MD5">
        <v>16.2725804135614</v>
      </c>
      <c r="ME5">
        <v>15.2720502838846</v>
      </c>
      <c r="MF5">
        <v>-64.429863398668402</v>
      </c>
      <c r="MG5">
        <v>-30.817869931492599</v>
      </c>
      <c r="MH5">
        <v>16.9833668679147</v>
      </c>
      <c r="MI5">
        <v>16.440999999999999</v>
      </c>
      <c r="MJ5">
        <v>150.263599874373</v>
      </c>
      <c r="MK5">
        <v>822.04838286379504</v>
      </c>
      <c r="ML5">
        <v>16.337522794614699</v>
      </c>
      <c r="MM5">
        <v>15.385013436549301</v>
      </c>
      <c r="MN5">
        <v>-91.8979427709546</v>
      </c>
      <c r="MO5">
        <v>-20.626376660046699</v>
      </c>
      <c r="MP5">
        <v>16.949270402292299</v>
      </c>
      <c r="MQ5">
        <v>16.440999999999999</v>
      </c>
      <c r="MR5">
        <v>96.9470122256064</v>
      </c>
      <c r="MS5">
        <v>541.916057752651</v>
      </c>
      <c r="MT5">
        <v>16.2729231968497</v>
      </c>
      <c r="MU5">
        <v>15.275272692461</v>
      </c>
      <c r="MV5">
        <v>-64.1033460729263</v>
      </c>
      <c r="MW5">
        <v>-27.8366401313064</v>
      </c>
      <c r="MX5">
        <v>16.124397457192899</v>
      </c>
      <c r="MY5">
        <v>16.0469544133393</v>
      </c>
      <c r="MZ5">
        <v>99.318863831321806</v>
      </c>
      <c r="NA5">
        <v>623.39059873329404</v>
      </c>
      <c r="NB5">
        <v>15.619078719369</v>
      </c>
      <c r="NC5">
        <v>14.722748363448799</v>
      </c>
      <c r="ND5">
        <v>-90.1522022323134</v>
      </c>
      <c r="NE5">
        <v>-18.536932349613899</v>
      </c>
      <c r="NF5">
        <v>16.109274701638899</v>
      </c>
      <c r="NG5">
        <v>16.008132579802101</v>
      </c>
      <c r="NH5">
        <v>64.180186232094499</v>
      </c>
      <c r="NI5">
        <v>408.84714911674399</v>
      </c>
      <c r="NJ5">
        <v>15.5847547136849</v>
      </c>
      <c r="NK5">
        <v>14.653838601455201</v>
      </c>
      <c r="NL5">
        <v>-60.717397900675103</v>
      </c>
      <c r="NM5">
        <v>-28.5842360880443</v>
      </c>
      <c r="NN5">
        <v>16.194949302674399</v>
      </c>
      <c r="NO5">
        <v>16.105265381232101</v>
      </c>
      <c r="NP5">
        <v>105.84057939597901</v>
      </c>
      <c r="NQ5">
        <v>638.62656784140199</v>
      </c>
      <c r="NR5">
        <v>15.6841418934273</v>
      </c>
      <c r="NS5">
        <v>14.7838516505754</v>
      </c>
      <c r="NT5">
        <v>-85.688483626771102</v>
      </c>
      <c r="NU5">
        <v>-19.2433206471859</v>
      </c>
      <c r="NV5" s="35">
        <v>16.101000440433001</v>
      </c>
      <c r="NW5">
        <v>15.999425377515299</v>
      </c>
      <c r="NX5">
        <v>1.7</v>
      </c>
      <c r="NY5">
        <v>63.683483323325</v>
      </c>
      <c r="NZ5">
        <v>406.93902531872902</v>
      </c>
      <c r="OA5">
        <v>15.580262846243</v>
      </c>
      <c r="OB5" s="35">
        <v>14.655738317688201</v>
      </c>
      <c r="OC5">
        <v>1.7</v>
      </c>
      <c r="OD5">
        <v>-60.3134452496816</v>
      </c>
      <c r="OE5">
        <v>1.7</v>
      </c>
      <c r="OF5">
        <v>1.7</v>
      </c>
      <c r="OG5">
        <v>-26.954952766768301</v>
      </c>
      <c r="OH5">
        <v>15.179308704217799</v>
      </c>
      <c r="OI5">
        <v>15.4070945109811</v>
      </c>
      <c r="OJ5">
        <v>125.235686352608</v>
      </c>
      <c r="OK5">
        <v>935.44864789254905</v>
      </c>
      <c r="OL5">
        <v>14.3539204180863</v>
      </c>
      <c r="OM5">
        <v>12.8830056123705</v>
      </c>
      <c r="ON5">
        <v>-184.246600338836</v>
      </c>
      <c r="OO5">
        <v>-17.847879874233598</v>
      </c>
      <c r="OP5">
        <v>15.2151058689645</v>
      </c>
      <c r="OQ5">
        <v>15.4233885750371</v>
      </c>
      <c r="OR5">
        <v>84.110980929202597</v>
      </c>
      <c r="OS5">
        <v>618.16292361127</v>
      </c>
      <c r="OT5">
        <v>14.3579948207813</v>
      </c>
      <c r="OU5">
        <v>12.838227809870601</v>
      </c>
      <c r="OV5">
        <v>-119.982479205948</v>
      </c>
      <c r="OW5">
        <v>-27.662043590295401</v>
      </c>
      <c r="OX5">
        <v>15.2741617496867</v>
      </c>
      <c r="OY5">
        <v>15.505341275098299</v>
      </c>
      <c r="OZ5">
        <v>135.60904746942799</v>
      </c>
      <c r="PA5">
        <v>967.86867739351703</v>
      </c>
      <c r="PB5">
        <v>14.4298415127039</v>
      </c>
      <c r="PC5">
        <v>12.9347934675014</v>
      </c>
      <c r="PD5">
        <v>-180.971841830546</v>
      </c>
      <c r="PE5">
        <v>-18.514215941146301</v>
      </c>
      <c r="PF5">
        <v>15.222912903228201</v>
      </c>
      <c r="PG5">
        <v>15.429883464988601</v>
      </c>
      <c r="PH5">
        <v>1.7</v>
      </c>
      <c r="PI5">
        <v>85.021092469992496</v>
      </c>
      <c r="PJ5">
        <v>621.12282088864595</v>
      </c>
      <c r="PK5">
        <v>14.364305187935299</v>
      </c>
      <c r="PL5">
        <v>12.842787043461501</v>
      </c>
      <c r="PM5">
        <v>1.7</v>
      </c>
      <c r="PN5">
        <v>-119.42875085464399</v>
      </c>
      <c r="PO5">
        <v>15.0133007733225</v>
      </c>
      <c r="PP5">
        <v>14.8949068204486</v>
      </c>
      <c r="PQ5">
        <v>15.023184624879001</v>
      </c>
      <c r="PR5">
        <v>14.8969545464616</v>
      </c>
      <c r="PS5">
        <v>16.7823368698614</v>
      </c>
      <c r="PT5">
        <v>14.3691094236239</v>
      </c>
      <c r="PU5">
        <v>14.286991874592101</v>
      </c>
      <c r="PV5">
        <v>14.425691355253001</v>
      </c>
      <c r="PW5">
        <v>14.290034696997299</v>
      </c>
      <c r="PX5">
        <v>16.1191892463521</v>
      </c>
      <c r="PY5">
        <v>12.216032180215301</v>
      </c>
      <c r="PZ5">
        <v>12.1466151098432</v>
      </c>
      <c r="QA5">
        <v>12.254994780764401</v>
      </c>
      <c r="QB5">
        <v>12.150081500672799</v>
      </c>
      <c r="QC5">
        <v>14.0550573719546</v>
      </c>
      <c r="QD5">
        <v>15.474851118617501</v>
      </c>
      <c r="QE5">
        <v>14.6147487627694</v>
      </c>
      <c r="QF5">
        <v>14.497780013727301</v>
      </c>
      <c r="QG5">
        <v>14.640637658013</v>
      </c>
      <c r="QH5">
        <v>14.507698385624201</v>
      </c>
      <c r="QI5">
        <v>16.753366425116401</v>
      </c>
      <c r="QJ5">
        <v>13.959348363605599</v>
      </c>
      <c r="QK5">
        <v>13.8660491288852</v>
      </c>
      <c r="QL5">
        <v>14.0182322179178</v>
      </c>
      <c r="QM5">
        <v>13.8756492235868</v>
      </c>
      <c r="QN5">
        <v>187.53004098275099</v>
      </c>
      <c r="QO5">
        <v>16.0902999418823</v>
      </c>
      <c r="QP5">
        <v>87.462971208173698</v>
      </c>
      <c r="QQ5">
        <v>12.0309231701856</v>
      </c>
      <c r="QR5">
        <v>11.956410998378701</v>
      </c>
      <c r="QS5">
        <v>12.0761674959733</v>
      </c>
      <c r="QT5">
        <v>11.962340172597299</v>
      </c>
      <c r="QU5">
        <v>14.285318554008199</v>
      </c>
      <c r="QV5">
        <v>15.069844300328899</v>
      </c>
      <c r="QW5">
        <v>129180.816541697</v>
      </c>
      <c r="QX5">
        <v>0</v>
      </c>
      <c r="QY5">
        <v>84791.919078030201</v>
      </c>
      <c r="QZ5">
        <v>0</v>
      </c>
      <c r="RA5">
        <v>23138.5846646315</v>
      </c>
      <c r="RB5">
        <v>0</v>
      </c>
      <c r="RC5">
        <v>15338.7691018105</v>
      </c>
      <c r="RD5">
        <v>0</v>
      </c>
      <c r="RE5">
        <v>42110.552508631401</v>
      </c>
      <c r="RF5">
        <v>0</v>
      </c>
      <c r="RG5">
        <v>27810.558208311901</v>
      </c>
      <c r="RH5" s="35">
        <v>0</v>
      </c>
      <c r="RI5">
        <v>511.58012306413502</v>
      </c>
      <c r="RJ5" s="35">
        <v>0</v>
      </c>
      <c r="RK5">
        <v>14.2161967522163</v>
      </c>
      <c r="RL5">
        <v>11049.5531107439</v>
      </c>
      <c r="RM5">
        <v>11049.5531107439</v>
      </c>
      <c r="RN5">
        <v>15288.816564390499</v>
      </c>
      <c r="RO5" s="35">
        <v>328.481006452629</v>
      </c>
      <c r="RP5">
        <v>0</v>
      </c>
      <c r="RQ5">
        <v>14.100653207006101</v>
      </c>
      <c r="RR5">
        <v>7136.4974233192197</v>
      </c>
      <c r="RS5">
        <v>7136.4974233192197</v>
      </c>
      <c r="RT5">
        <v>9830.0563747451906</v>
      </c>
      <c r="RU5">
        <v>492.94404161640898</v>
      </c>
      <c r="RV5">
        <v>0</v>
      </c>
      <c r="RW5">
        <v>14.258090691147</v>
      </c>
      <c r="RX5">
        <v>10965.4900398384</v>
      </c>
      <c r="RY5">
        <v>10965.4900398384</v>
      </c>
      <c r="RZ5">
        <v>15204.136930529499</v>
      </c>
      <c r="SA5">
        <v>326.17003048696699</v>
      </c>
      <c r="SB5">
        <v>0</v>
      </c>
      <c r="SC5">
        <v>14.118442224786699</v>
      </c>
      <c r="SD5">
        <v>7116.5949199864499</v>
      </c>
      <c r="SE5">
        <v>7116.5949199864499</v>
      </c>
      <c r="SF5">
        <v>9809.9861941014897</v>
      </c>
      <c r="SG5">
        <v>0</v>
      </c>
      <c r="SH5">
        <v>398.13300152633599</v>
      </c>
      <c r="SI5">
        <v>16.724395980371298</v>
      </c>
      <c r="SJ5">
        <v>36567.431517261801</v>
      </c>
      <c r="SK5">
        <v>36567.431517261801</v>
      </c>
      <c r="SL5">
        <v>59562.733519383102</v>
      </c>
      <c r="SM5">
        <v>21.1111</v>
      </c>
      <c r="SN5">
        <v>23.8889</v>
      </c>
      <c r="SO5">
        <v>0</v>
      </c>
      <c r="SP5">
        <v>203.79963364201501</v>
      </c>
      <c r="SQ5">
        <v>15.2255530513079</v>
      </c>
      <c r="SR5">
        <v>0</v>
      </c>
      <c r="SS5">
        <v>0</v>
      </c>
      <c r="ST5">
        <v>0</v>
      </c>
      <c r="SU5">
        <v>0</v>
      </c>
      <c r="SV5">
        <v>134.97880363063601</v>
      </c>
      <c r="SW5">
        <v>15.152584988266799</v>
      </c>
      <c r="SX5">
        <v>0</v>
      </c>
      <c r="SY5">
        <v>0</v>
      </c>
      <c r="SZ5">
        <v>0</v>
      </c>
      <c r="TA5">
        <v>0</v>
      </c>
      <c r="TB5">
        <v>203.77492404774699</v>
      </c>
      <c r="TC5">
        <v>15.2673278641533</v>
      </c>
      <c r="TD5">
        <v>0</v>
      </c>
      <c r="TE5">
        <v>0</v>
      </c>
      <c r="TF5">
        <v>0</v>
      </c>
      <c r="TG5">
        <v>0</v>
      </c>
      <c r="TH5">
        <v>132.31387785396001</v>
      </c>
      <c r="TI5">
        <v>15.1500768365047</v>
      </c>
      <c r="TJ5">
        <v>0</v>
      </c>
      <c r="TK5">
        <v>0</v>
      </c>
      <c r="TL5">
        <v>0</v>
      </c>
      <c r="TM5">
        <v>0</v>
      </c>
      <c r="TN5">
        <v>704.38682430928304</v>
      </c>
      <c r="TO5">
        <v>16.584886240063</v>
      </c>
      <c r="TP5">
        <v>0</v>
      </c>
      <c r="TQ5">
        <v>0</v>
      </c>
      <c r="TR5">
        <v>0</v>
      </c>
      <c r="TS5">
        <v>490.85478922677902</v>
      </c>
      <c r="TT5">
        <v>0</v>
      </c>
      <c r="TU5">
        <v>13.5495873035873</v>
      </c>
      <c r="TV5">
        <v>12080.0360439243</v>
      </c>
      <c r="TW5">
        <v>12080.0360439243</v>
      </c>
      <c r="TX5">
        <v>16329.0085311862</v>
      </c>
      <c r="TY5">
        <v>320.899521195989</v>
      </c>
      <c r="TZ5">
        <v>0</v>
      </c>
      <c r="UA5">
        <v>13.445106383178301</v>
      </c>
      <c r="UB5">
        <v>7787.7985298428803</v>
      </c>
      <c r="UC5">
        <v>7787.7985298428803</v>
      </c>
      <c r="UD5">
        <v>10487.395123164501</v>
      </c>
      <c r="UE5">
        <v>487.11077000307102</v>
      </c>
      <c r="UF5">
        <v>0</v>
      </c>
      <c r="UG5">
        <v>13.6107730805826</v>
      </c>
      <c r="UH5">
        <v>11982.4989125546</v>
      </c>
      <c r="UI5">
        <v>11982.4989125546</v>
      </c>
      <c r="UJ5">
        <v>16230.489374090799</v>
      </c>
      <c r="UK5">
        <v>317.79240843893598</v>
      </c>
      <c r="UL5">
        <v>0</v>
      </c>
      <c r="UM5">
        <v>13.461263750176199</v>
      </c>
      <c r="UN5">
        <v>7767.8620206251999</v>
      </c>
      <c r="UO5">
        <v>7767.8620206251999</v>
      </c>
      <c r="UP5">
        <v>10467.338262224301</v>
      </c>
      <c r="UQ5">
        <v>0</v>
      </c>
      <c r="UR5">
        <v>419.20194217599902</v>
      </c>
      <c r="US5">
        <v>16.061410637412401</v>
      </c>
      <c r="UT5">
        <v>41240.992761462097</v>
      </c>
      <c r="UU5">
        <v>41240.992761462097</v>
      </c>
      <c r="UV5">
        <v>63849.248284431</v>
      </c>
      <c r="UW5">
        <v>21.1111</v>
      </c>
      <c r="UX5">
        <v>23.8889</v>
      </c>
      <c r="UY5">
        <v>0</v>
      </c>
      <c r="UZ5">
        <v>208.41520490159201</v>
      </c>
      <c r="VA5">
        <v>14.5899705533055</v>
      </c>
      <c r="VB5">
        <v>0</v>
      </c>
      <c r="VC5">
        <v>0</v>
      </c>
      <c r="VD5">
        <v>0</v>
      </c>
      <c r="VE5">
        <v>0</v>
      </c>
      <c r="VF5">
        <v>141.22837044873199</v>
      </c>
      <c r="VG5">
        <v>14.5566178414878</v>
      </c>
      <c r="VH5">
        <v>0</v>
      </c>
      <c r="VI5">
        <v>0</v>
      </c>
      <c r="VJ5">
        <v>0</v>
      </c>
      <c r="VK5">
        <v>0</v>
      </c>
      <c r="VL5">
        <v>210.650064645566</v>
      </c>
      <c r="VM5">
        <v>14.6672839640952</v>
      </c>
      <c r="VN5">
        <v>0</v>
      </c>
      <c r="VO5">
        <v>0</v>
      </c>
      <c r="VP5">
        <v>0</v>
      </c>
      <c r="VQ5">
        <v>0</v>
      </c>
      <c r="VR5">
        <v>140.15035901871801</v>
      </c>
      <c r="VS5">
        <v>14.561158858590399</v>
      </c>
      <c r="VT5">
        <v>0</v>
      </c>
      <c r="VU5">
        <v>0</v>
      </c>
      <c r="VV5">
        <v>0</v>
      </c>
      <c r="VW5">
        <v>0</v>
      </c>
      <c r="VX5">
        <v>600.45957884473705</v>
      </c>
      <c r="VY5">
        <v>15.926870515968</v>
      </c>
      <c r="VZ5">
        <v>0</v>
      </c>
      <c r="WA5">
        <v>0</v>
      </c>
      <c r="WB5">
        <v>0</v>
      </c>
      <c r="WC5">
        <v>631.56511386213504</v>
      </c>
      <c r="WD5">
        <v>0</v>
      </c>
      <c r="WE5">
        <v>11.8458141601558</v>
      </c>
      <c r="WF5">
        <v>14914.6947204074</v>
      </c>
      <c r="WG5">
        <v>14914.6947204074</v>
      </c>
      <c r="WH5">
        <v>19187.4340574382</v>
      </c>
      <c r="WI5">
        <v>0</v>
      </c>
      <c r="WJ5">
        <v>419.21106982270697</v>
      </c>
      <c r="WK5">
        <v>0</v>
      </c>
      <c r="WL5">
        <v>11.766206886914301</v>
      </c>
      <c r="WM5">
        <v>9571.9928311569292</v>
      </c>
      <c r="WN5">
        <v>9571.9928311569292</v>
      </c>
      <c r="WO5">
        <v>12286.483358154401</v>
      </c>
      <c r="WP5">
        <v>21.1111</v>
      </c>
      <c r="WQ5">
        <v>23.8889</v>
      </c>
      <c r="WR5">
        <v>632.71120232335295</v>
      </c>
      <c r="WS5">
        <v>0</v>
      </c>
      <c r="WT5">
        <v>11.897340211182099</v>
      </c>
      <c r="WU5">
        <v>14833.635453877199</v>
      </c>
      <c r="WV5">
        <v>14833.635453877199</v>
      </c>
      <c r="WW5">
        <v>19105.667877866501</v>
      </c>
      <c r="WX5">
        <v>0</v>
      </c>
      <c r="WY5">
        <v>411.66335575738202</v>
      </c>
      <c r="WZ5">
        <v>0</v>
      </c>
      <c r="XA5">
        <v>11.774598844521799</v>
      </c>
      <c r="XB5">
        <v>9552.4355669266206</v>
      </c>
      <c r="XC5">
        <v>9552.4355669266206</v>
      </c>
      <c r="XD5">
        <v>12266.828781443901</v>
      </c>
      <c r="XE5">
        <v>1233.8591742983899</v>
      </c>
      <c r="XF5">
        <v>0</v>
      </c>
      <c r="XG5">
        <v>14.515579736061801</v>
      </c>
      <c r="XH5">
        <v>53016.516177253303</v>
      </c>
      <c r="XI5">
        <v>53016.516177253303</v>
      </c>
      <c r="XJ5">
        <v>74800.921413951204</v>
      </c>
      <c r="XK5">
        <v>21.1111</v>
      </c>
      <c r="XL5">
        <v>23.8889</v>
      </c>
      <c r="XM5">
        <v>192.14776582285799</v>
      </c>
      <c r="XN5">
        <v>0</v>
      </c>
      <c r="XO5">
        <v>10.9474580924952</v>
      </c>
      <c r="XP5">
        <v>0</v>
      </c>
      <c r="XQ5">
        <v>0</v>
      </c>
      <c r="XR5">
        <v>0</v>
      </c>
      <c r="XS5">
        <v>122.452610089942</v>
      </c>
      <c r="XT5">
        <v>0</v>
      </c>
      <c r="XU5">
        <v>10.880450898134301</v>
      </c>
      <c r="XV5">
        <v>0</v>
      </c>
      <c r="XW5">
        <v>0</v>
      </c>
      <c r="XX5">
        <v>0</v>
      </c>
      <c r="XY5">
        <v>195.52070894256201</v>
      </c>
      <c r="XZ5">
        <v>0</v>
      </c>
      <c r="YA5">
        <v>10.978303691271501</v>
      </c>
      <c r="YB5">
        <v>0</v>
      </c>
      <c r="YC5">
        <v>0</v>
      </c>
      <c r="YD5">
        <v>0</v>
      </c>
      <c r="YE5">
        <v>120.061158432561</v>
      </c>
      <c r="YF5">
        <v>0</v>
      </c>
      <c r="YG5">
        <v>10.8948337618118</v>
      </c>
      <c r="YH5">
        <v>0</v>
      </c>
      <c r="YI5">
        <v>0</v>
      </c>
      <c r="YJ5">
        <v>0</v>
      </c>
      <c r="YK5">
        <v>1614.0275561846699</v>
      </c>
      <c r="YL5">
        <v>0</v>
      </c>
      <c r="YM5">
        <v>13.122118803400801</v>
      </c>
      <c r="YN5">
        <v>0</v>
      </c>
      <c r="YO5">
        <v>0</v>
      </c>
      <c r="YP5">
        <v>0</v>
      </c>
      <c r="YQ5">
        <v>0</v>
      </c>
      <c r="YR5">
        <v>36.673904928367598</v>
      </c>
      <c r="YS5">
        <v>16.580395090713299</v>
      </c>
      <c r="YT5">
        <v>0</v>
      </c>
      <c r="YU5">
        <v>0</v>
      </c>
      <c r="YV5">
        <v>0</v>
      </c>
      <c r="YW5">
        <v>0</v>
      </c>
      <c r="YX5">
        <v>16.881605872410098</v>
      </c>
      <c r="YY5">
        <v>16.531173898331399</v>
      </c>
      <c r="YZ5">
        <v>0</v>
      </c>
      <c r="ZA5">
        <v>0</v>
      </c>
      <c r="ZB5">
        <v>0</v>
      </c>
      <c r="ZC5">
        <v>0</v>
      </c>
      <c r="ZD5">
        <v>34.692350503123102</v>
      </c>
      <c r="ZE5">
        <v>16.570729786001198</v>
      </c>
      <c r="ZF5">
        <v>0</v>
      </c>
      <c r="ZG5">
        <v>0</v>
      </c>
      <c r="ZH5">
        <v>0</v>
      </c>
      <c r="ZI5">
        <v>0</v>
      </c>
      <c r="ZJ5">
        <v>16.743676266805601</v>
      </c>
      <c r="ZK5">
        <v>16.5301145164524</v>
      </c>
      <c r="ZL5">
        <v>0</v>
      </c>
      <c r="ZM5">
        <v>0</v>
      </c>
      <c r="ZN5">
        <v>0</v>
      </c>
      <c r="ZO5">
        <v>0</v>
      </c>
      <c r="ZP5">
        <v>3460.5983711337799</v>
      </c>
      <c r="ZQ5">
        <v>16.393432597015199</v>
      </c>
      <c r="ZR5">
        <v>0</v>
      </c>
      <c r="ZS5">
        <v>0</v>
      </c>
      <c r="ZT5">
        <v>0</v>
      </c>
      <c r="ZU5">
        <v>6.9658122824989704E-2</v>
      </c>
      <c r="ZV5">
        <v>3.99832159469736</v>
      </c>
      <c r="ZW5">
        <v>15.830548952110901</v>
      </c>
      <c r="ZX5">
        <v>0</v>
      </c>
      <c r="ZY5">
        <v>0</v>
      </c>
      <c r="ZZ5">
        <v>0</v>
      </c>
      <c r="AAA5">
        <v>1.08064618407298</v>
      </c>
      <c r="AAB5">
        <v>0.85217826181133205</v>
      </c>
      <c r="AAC5">
        <v>15.809631584456699</v>
      </c>
      <c r="AAD5">
        <v>0</v>
      </c>
      <c r="AAE5">
        <v>0</v>
      </c>
      <c r="AAF5">
        <v>0</v>
      </c>
      <c r="AAG5">
        <v>0</v>
      </c>
      <c r="AAH5">
        <v>14.664503159759001</v>
      </c>
      <c r="AAI5">
        <v>15.8829144892863</v>
      </c>
      <c r="AAJ5">
        <v>0</v>
      </c>
      <c r="AAK5">
        <v>0</v>
      </c>
      <c r="AAL5">
        <v>0</v>
      </c>
      <c r="AAM5">
        <v>1.4969717435160399</v>
      </c>
      <c r="AAN5">
        <v>0.469427600734662</v>
      </c>
      <c r="AAO5">
        <v>15.803494201081699</v>
      </c>
      <c r="AAP5">
        <v>0</v>
      </c>
      <c r="AAQ5">
        <v>0</v>
      </c>
      <c r="AAR5">
        <v>0</v>
      </c>
      <c r="AAS5">
        <v>0</v>
      </c>
      <c r="AAT5">
        <v>2947.75349726794</v>
      </c>
      <c r="AAU5">
        <v>15.7963759185587</v>
      </c>
      <c r="AAV5">
        <v>0</v>
      </c>
      <c r="AAW5">
        <v>0</v>
      </c>
      <c r="AAX5">
        <v>0</v>
      </c>
      <c r="AAY5">
        <v>56.958662667034901</v>
      </c>
      <c r="AAZ5">
        <v>0</v>
      </c>
      <c r="ABA5">
        <v>14.808878326348699</v>
      </c>
      <c r="ABB5">
        <v>0</v>
      </c>
      <c r="ABC5">
        <v>0</v>
      </c>
      <c r="ABD5">
        <v>0</v>
      </c>
      <c r="ABE5">
        <v>34.7781838256928</v>
      </c>
      <c r="ABF5">
        <v>0</v>
      </c>
      <c r="ABG5">
        <v>14.8239992649715</v>
      </c>
      <c r="ABH5">
        <v>0</v>
      </c>
      <c r="ABI5">
        <v>0</v>
      </c>
      <c r="ABJ5">
        <v>0</v>
      </c>
      <c r="ABK5">
        <v>43.3890624123934</v>
      </c>
      <c r="ABL5">
        <v>0</v>
      </c>
      <c r="ABM5">
        <v>14.8750659211015</v>
      </c>
      <c r="ABN5">
        <v>0</v>
      </c>
      <c r="ABO5">
        <v>0</v>
      </c>
      <c r="ABP5">
        <v>0</v>
      </c>
      <c r="ABQ5">
        <v>33.776945715426699</v>
      </c>
      <c r="ABR5">
        <v>0</v>
      </c>
      <c r="ABS5">
        <v>14.8276476099725</v>
      </c>
      <c r="ABT5">
        <v>0</v>
      </c>
      <c r="ABU5">
        <v>0</v>
      </c>
      <c r="ABV5">
        <v>0</v>
      </c>
      <c r="ABW5">
        <v>0</v>
      </c>
      <c r="ABX5">
        <v>1607.65620514127</v>
      </c>
      <c r="ABY5">
        <v>15.069844300328899</v>
      </c>
      <c r="ABZ5">
        <v>0</v>
      </c>
      <c r="ACA5">
        <v>0</v>
      </c>
      <c r="ACB5">
        <v>0</v>
      </c>
      <c r="ACC5">
        <v>0</v>
      </c>
      <c r="ACD5">
        <v>0</v>
      </c>
      <c r="ACE5">
        <v>0</v>
      </c>
      <c r="ACF5">
        <v>5.9645525309318499</v>
      </c>
      <c r="ACG5">
        <v>5.9645525309318499</v>
      </c>
      <c r="ACH5">
        <v>0</v>
      </c>
      <c r="ACI5">
        <v>0</v>
      </c>
      <c r="ACJ5">
        <v>0</v>
      </c>
      <c r="ACK5">
        <v>21.11</v>
      </c>
      <c r="ACL5">
        <v>21.11</v>
      </c>
      <c r="ACM5">
        <v>0</v>
      </c>
      <c r="ACN5">
        <v>0</v>
      </c>
      <c r="ACO5">
        <v>0</v>
      </c>
      <c r="ACP5">
        <v>2537.1748859388699</v>
      </c>
      <c r="ACR5">
        <v>3172.9100226948199</v>
      </c>
      <c r="ACT5">
        <v>5710.0849086337003</v>
      </c>
      <c r="ACV5">
        <v>16.7448536215995</v>
      </c>
      <c r="ACW5">
        <v>16.6503104047774</v>
      </c>
      <c r="ACX5">
        <v>1.7</v>
      </c>
      <c r="ACY5">
        <v>13.6193274447165</v>
      </c>
      <c r="ACZ5">
        <v>0.72464337315114102</v>
      </c>
      <c r="ADA5">
        <v>16.072140669704201</v>
      </c>
      <c r="ADB5">
        <v>15.9982843669461</v>
      </c>
      <c r="ADC5">
        <v>1.7</v>
      </c>
      <c r="ADD5">
        <v>14.783146197345101</v>
      </c>
      <c r="ADE5">
        <v>0.71675276837830804</v>
      </c>
      <c r="ADF5">
        <v>14.5152656506075</v>
      </c>
      <c r="ADG5">
        <v>14.5152656506075</v>
      </c>
      <c r="ADH5">
        <v>0</v>
      </c>
      <c r="ADI5">
        <v>0</v>
      </c>
      <c r="ADJ5">
        <v>1</v>
      </c>
      <c r="ADK5">
        <v>14.6548805851531</v>
      </c>
      <c r="ADL5">
        <v>14.6548805851531</v>
      </c>
      <c r="ADM5">
        <v>0</v>
      </c>
      <c r="ADN5">
        <v>0</v>
      </c>
      <c r="ADO5">
        <v>1</v>
      </c>
      <c r="ADP5">
        <v>14.541550777656401</v>
      </c>
      <c r="ADQ5">
        <v>14.541550777656401</v>
      </c>
      <c r="ADR5">
        <v>0</v>
      </c>
      <c r="ADS5">
        <v>0</v>
      </c>
      <c r="ADT5">
        <v>1</v>
      </c>
      <c r="ADU5">
        <v>14.677056075123399</v>
      </c>
      <c r="ADV5">
        <v>14.677056075123399</v>
      </c>
      <c r="ADW5">
        <v>0</v>
      </c>
      <c r="ADX5">
        <v>0</v>
      </c>
      <c r="ADY5">
        <v>1</v>
      </c>
      <c r="ADZ5">
        <v>14.552537637893799</v>
      </c>
      <c r="AEA5">
        <v>14.552537637893799</v>
      </c>
      <c r="AEB5">
        <v>0</v>
      </c>
      <c r="AEC5">
        <v>0</v>
      </c>
      <c r="AED5">
        <v>1</v>
      </c>
      <c r="AEE5">
        <v>13.99174989552</v>
      </c>
      <c r="AEF5">
        <v>13.99174989552</v>
      </c>
      <c r="AEG5">
        <v>0</v>
      </c>
      <c r="AEH5">
        <v>0</v>
      </c>
      <c r="AEI5">
        <v>1</v>
      </c>
      <c r="AEJ5">
        <v>13.903634517573099</v>
      </c>
      <c r="AEK5">
        <v>13.903634517573099</v>
      </c>
      <c r="AEL5">
        <v>0</v>
      </c>
      <c r="AEM5">
        <v>0</v>
      </c>
      <c r="AEN5">
        <v>1</v>
      </c>
      <c r="AEO5">
        <v>14.0512603229274</v>
      </c>
      <c r="AEP5">
        <v>14.0512603229274</v>
      </c>
      <c r="AEQ5">
        <v>0</v>
      </c>
      <c r="AER5">
        <v>0</v>
      </c>
      <c r="AES5">
        <v>1</v>
      </c>
      <c r="AET5">
        <v>13.911892138182701</v>
      </c>
      <c r="AEU5">
        <v>13.911892138182701</v>
      </c>
      <c r="AEV5">
        <v>0</v>
      </c>
      <c r="AEW5">
        <v>0</v>
      </c>
      <c r="AEX5">
        <v>1</v>
      </c>
      <c r="AEY5">
        <v>12.2162555887216</v>
      </c>
      <c r="AEZ5">
        <v>12.2162555887216</v>
      </c>
      <c r="AFA5">
        <v>0</v>
      </c>
      <c r="AFB5">
        <v>0</v>
      </c>
      <c r="AFC5">
        <v>1</v>
      </c>
      <c r="AFD5">
        <v>12.1497038394131</v>
      </c>
      <c r="AFE5">
        <v>12.1497038394131</v>
      </c>
      <c r="AFF5">
        <v>0</v>
      </c>
      <c r="AFG5">
        <v>0</v>
      </c>
      <c r="AFH5">
        <v>1</v>
      </c>
      <c r="AFI5">
        <v>12.2618322755719</v>
      </c>
      <c r="AFJ5">
        <v>12.2618322755719</v>
      </c>
      <c r="AFK5">
        <v>0</v>
      </c>
      <c r="AFL5">
        <v>0</v>
      </c>
      <c r="AFM5">
        <v>1</v>
      </c>
      <c r="AFN5">
        <v>12.155986180518701</v>
      </c>
      <c r="AFO5">
        <v>12.155986180518701</v>
      </c>
      <c r="AFP5">
        <v>0</v>
      </c>
      <c r="AFQ5">
        <v>0</v>
      </c>
      <c r="AFR5">
        <v>1</v>
      </c>
      <c r="AFS5">
        <v>-2.4596887198173301</v>
      </c>
      <c r="AFT5">
        <v>-2.4622192541309702</v>
      </c>
      <c r="AFU5">
        <v>-2.4786272437675101</v>
      </c>
      <c r="AFV5">
        <v>-2.4797572648688</v>
      </c>
      <c r="AFW5">
        <v>-2.5522103219372299</v>
      </c>
      <c r="AFX5">
        <v>-2.5607271576961499</v>
      </c>
      <c r="AFY5">
        <v>-2.5722586276244299</v>
      </c>
      <c r="AFZ5">
        <v>-2.5731561525598101</v>
      </c>
      <c r="AGA5">
        <v>-2.8152723444495802</v>
      </c>
      <c r="AGB5">
        <v>-2.8207902749348999</v>
      </c>
      <c r="AGC5">
        <v>-2.8285328068737998</v>
      </c>
      <c r="AGD5">
        <v>-2.8291729514835899</v>
      </c>
      <c r="AGE5">
        <v>-2.1554686679527402</v>
      </c>
      <c r="AGF5">
        <v>-2.2666350987969999</v>
      </c>
      <c r="AGG5">
        <v>-2.52969333505219</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B5">
        <v>0</v>
      </c>
      <c r="AID5">
        <v>0</v>
      </c>
      <c r="AIF5">
        <v>0</v>
      </c>
      <c r="AIH5">
        <v>0</v>
      </c>
      <c r="AIJ5">
        <v>0</v>
      </c>
      <c r="AIL5">
        <v>0</v>
      </c>
      <c r="AIN5">
        <v>0</v>
      </c>
      <c r="AIP5">
        <v>0</v>
      </c>
      <c r="AIR5">
        <v>0</v>
      </c>
      <c r="AIT5">
        <v>0</v>
      </c>
      <c r="AIV5">
        <v>0</v>
      </c>
      <c r="AIX5">
        <v>0</v>
      </c>
      <c r="AIZ5">
        <v>0</v>
      </c>
      <c r="AJB5">
        <v>0</v>
      </c>
      <c r="AJD5">
        <v>0</v>
      </c>
      <c r="AJE5">
        <v>56679.6661767388</v>
      </c>
      <c r="AJG5">
        <v>-5.2477719371749899E-5</v>
      </c>
      <c r="AJJ5">
        <v>2613.7753939415102</v>
      </c>
      <c r="AJL5">
        <v>235.17477943427599</v>
      </c>
      <c r="AJM5">
        <v>8.5880691557145603</v>
      </c>
      <c r="AJN5">
        <v>8.39530605548563</v>
      </c>
      <c r="AJO5">
        <v>14.373226312845</v>
      </c>
      <c r="AJP5">
        <v>16.468686074427801</v>
      </c>
      <c r="AJQ5">
        <v>8.6860625177717896</v>
      </c>
      <c r="AJR5">
        <v>7.9175497931211503</v>
      </c>
      <c r="AJS5">
        <v>13.494026043444</v>
      </c>
      <c r="AJT5">
        <v>15.564268687472699</v>
      </c>
      <c r="AJU5">
        <v>9.9263243115139499</v>
      </c>
      <c r="AJV5">
        <v>10.069546264221801</v>
      </c>
      <c r="AJW5">
        <v>15.560263279522999</v>
      </c>
      <c r="AJX5">
        <v>23.599948920817798</v>
      </c>
      <c r="AJY5">
        <v>0</v>
      </c>
      <c r="AJZ5">
        <v>0</v>
      </c>
      <c r="AKA5">
        <v>56679.666180348402</v>
      </c>
      <c r="AKB5">
        <v>0</v>
      </c>
      <c r="AKC5">
        <v>0</v>
      </c>
      <c r="AKD5">
        <v>56525.481265636001</v>
      </c>
      <c r="AKE5">
        <v>72436.124285856393</v>
      </c>
      <c r="AKF5">
        <v>260770047.42908299</v>
      </c>
      <c r="AKG5">
        <v>74.060480880443905</v>
      </c>
      <c r="AKH5">
        <v>80</v>
      </c>
      <c r="AKI5">
        <v>2.2767571138078302</v>
      </c>
      <c r="AKJ5">
        <v>0.791350881722379</v>
      </c>
      <c r="AKK5">
        <v>0</v>
      </c>
      <c r="AKL5">
        <v>0</v>
      </c>
      <c r="AKM5">
        <v>0</v>
      </c>
      <c r="AKN5">
        <v>74.060480880443905</v>
      </c>
      <c r="AKO5">
        <v>74.060480880443905</v>
      </c>
      <c r="AKP5">
        <v>0</v>
      </c>
      <c r="AKQ5">
        <v>0</v>
      </c>
      <c r="AKR5">
        <v>616739.65884963598</v>
      </c>
      <c r="AKV5">
        <v>0</v>
      </c>
      <c r="AKZ5">
        <v>0</v>
      </c>
      <c r="ALD5">
        <v>21.11</v>
      </c>
      <c r="ALE5">
        <v>21.11</v>
      </c>
      <c r="ALF5">
        <v>0</v>
      </c>
      <c r="ALG5">
        <v>0</v>
      </c>
      <c r="ALH5">
        <v>0</v>
      </c>
      <c r="ALJ5">
        <v>5.9645525384882996</v>
      </c>
      <c r="ALK5">
        <v>4.6559568605741798E-3</v>
      </c>
      <c r="ALL5">
        <v>5.6911634716113602</v>
      </c>
      <c r="ALM5">
        <v>5.9645525309318499</v>
      </c>
      <c r="ALN5">
        <v>5.6911634716113602</v>
      </c>
      <c r="ALO5">
        <v>0</v>
      </c>
      <c r="ALP5">
        <v>14.9805482434542</v>
      </c>
      <c r="ALQ5">
        <v>4.6559568605741798E-3</v>
      </c>
      <c r="ALR5">
        <v>44.1889660244222</v>
      </c>
      <c r="ALS5">
        <v>5.6911634716113602</v>
      </c>
      <c r="ALT5">
        <v>14.1260467963595</v>
      </c>
      <c r="ALU5">
        <v>5.6911634716113602</v>
      </c>
      <c r="ALV5">
        <v>14.502413036811699</v>
      </c>
      <c r="ALW5">
        <v>5.6911634716113602</v>
      </c>
      <c r="ALX5">
        <v>7.22</v>
      </c>
      <c r="ALY5">
        <v>9.9999999999999897E-12</v>
      </c>
      <c r="ALZ5">
        <v>5.9645525309318499</v>
      </c>
      <c r="AMA5">
        <v>9.9999999999999897E-12</v>
      </c>
      <c r="AMB5">
        <v>2.2767565043133701E-3</v>
      </c>
      <c r="AMC5">
        <v>5.9645525309318499</v>
      </c>
      <c r="AMD5">
        <v>0</v>
      </c>
      <c r="AME5">
        <v>5.9645525309318499</v>
      </c>
      <c r="AMF5">
        <v>0</v>
      </c>
      <c r="AMG5">
        <v>5.9645525309318499</v>
      </c>
      <c r="AMH5">
        <v>0</v>
      </c>
      <c r="AMI5">
        <v>0</v>
      </c>
      <c r="AMJ5">
        <v>4.2474999999999996</v>
      </c>
      <c r="AMK5">
        <v>16.6193395516717</v>
      </c>
      <c r="AML5">
        <v>0.106878819403934</v>
      </c>
      <c r="AMM5">
        <v>16.4015130667898</v>
      </c>
      <c r="AMN5">
        <v>0.950268929314249</v>
      </c>
      <c r="AMO5">
        <v>16.619269861464801</v>
      </c>
      <c r="AMP5">
        <v>0.106878819403934</v>
      </c>
      <c r="AMQ5">
        <v>16.707232555436601</v>
      </c>
      <c r="AMR5">
        <v>0.16829729993446399</v>
      </c>
      <c r="AMS5">
        <v>16.658381869967101</v>
      </c>
      <c r="AMT5">
        <v>0.16829729993446399</v>
      </c>
      <c r="AMU5">
        <v>15.8113863547671</v>
      </c>
      <c r="AMV5">
        <v>1.3174533262094601</v>
      </c>
      <c r="AMW5">
        <v>15.905592263991901</v>
      </c>
      <c r="AMX5">
        <v>0.106878819403934</v>
      </c>
      <c r="AMY5">
        <v>15.897925952349601</v>
      </c>
      <c r="AMZ5">
        <v>0.106878819403934</v>
      </c>
      <c r="ANA5">
        <v>15.939705291015001</v>
      </c>
      <c r="ANB5">
        <v>0.16829729993446399</v>
      </c>
      <c r="ANC5">
        <v>15.9826603246454</v>
      </c>
      <c r="AND5">
        <v>0.16829729993446399</v>
      </c>
      <c r="ANE5">
        <v>15.0867020508134</v>
      </c>
      <c r="ANF5">
        <v>1.7704347344274001</v>
      </c>
      <c r="ANG5">
        <v>14.9273727562177</v>
      </c>
      <c r="ANH5">
        <v>0.108674816112921</v>
      </c>
      <c r="ANI5">
        <v>14.926478580510199</v>
      </c>
      <c r="ANJ5">
        <v>0.107032588324807</v>
      </c>
      <c r="ANK5">
        <v>14.9210925765114</v>
      </c>
      <c r="ANL5">
        <v>0.16829729993446399</v>
      </c>
      <c r="ANM5">
        <v>14.9781992731914</v>
      </c>
      <c r="ANN5">
        <v>0.16829729993446399</v>
      </c>
      <c r="ANO5">
        <v>1.4996801183562301</v>
      </c>
      <c r="ANP5">
        <v>1.86686451525145</v>
      </c>
      <c r="ANQ5">
        <v>2.3217923551866999</v>
      </c>
      <c r="ANR5">
        <v>16.4015130667898</v>
      </c>
      <c r="ANS5">
        <v>16.543160116190599</v>
      </c>
      <c r="ANT5">
        <v>16.5421316570729</v>
      </c>
      <c r="ANU5">
        <v>16.582614319217399</v>
      </c>
      <c r="ANV5">
        <v>16.592317383666799</v>
      </c>
      <c r="ANW5">
        <v>15.8113863547671</v>
      </c>
      <c r="ANX5">
        <v>15.8397435434256</v>
      </c>
      <c r="ANY5">
        <v>15.8335552361278</v>
      </c>
      <c r="ANZ5">
        <v>15.912672810004199</v>
      </c>
      <c r="AOA5">
        <v>15.8595143594407</v>
      </c>
      <c r="AOB5">
        <v>15.0867020508134</v>
      </c>
      <c r="AOC5">
        <v>14.8618733304</v>
      </c>
      <c r="AOD5">
        <v>14.8658582595548</v>
      </c>
      <c r="AOE5">
        <v>14.912492846205</v>
      </c>
      <c r="AOF5">
        <v>14.8453055222388</v>
      </c>
      <c r="AOG5">
        <v>14.980979926302799</v>
      </c>
      <c r="AOH5">
        <v>4.2474999999999996</v>
      </c>
      <c r="AOI5">
        <v>15.027830807843801</v>
      </c>
      <c r="AOJ5">
        <v>4.2474999999999996</v>
      </c>
    </row>
    <row r="6" spans="1:1076">
      <c r="A6" t="s">
        <v>2950</v>
      </c>
      <c r="B6">
        <v>2.9</v>
      </c>
      <c r="D6">
        <v>2.9</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-36.621595510758702</v>
      </c>
      <c r="GC6">
        <v>242.31834991285501</v>
      </c>
      <c r="GD6">
        <v>85.728888550568399</v>
      </c>
      <c r="GE6">
        <v>-23.614621508318798</v>
      </c>
      <c r="GF6">
        <v>155.911598448398</v>
      </c>
      <c r="GG6">
        <v>55.344238333592202</v>
      </c>
      <c r="GH6">
        <v>-41.687375275399098</v>
      </c>
      <c r="GI6">
        <v>234.56128124308799</v>
      </c>
      <c r="GJ6">
        <v>84.633646349628904</v>
      </c>
      <c r="GK6">
        <v>-26.327093289814599</v>
      </c>
      <c r="GL6">
        <v>153.526640659419</v>
      </c>
      <c r="GM6">
        <v>53.898231332521497</v>
      </c>
      <c r="GN6">
        <v>-29.569274088463999</v>
      </c>
      <c r="GO6">
        <v>15.4476461051279</v>
      </c>
      <c r="GP6">
        <v>15.153566465004699</v>
      </c>
      <c r="GQ6">
        <v>64.544499048659603</v>
      </c>
      <c r="GR6">
        <v>120.466010276904</v>
      </c>
      <c r="GS6">
        <v>657.65990477849095</v>
      </c>
      <c r="GT6">
        <v>-19.0287376886935</v>
      </c>
      <c r="GU6">
        <v>15.3680997053885</v>
      </c>
      <c r="GV6">
        <v>15.0478282317934</v>
      </c>
      <c r="GW6">
        <v>40.1862826513469</v>
      </c>
      <c r="GX6">
        <v>80.653499755433003</v>
      </c>
      <c r="GY6">
        <v>444.06841266549202</v>
      </c>
      <c r="GZ6">
        <v>-31.2291951015991</v>
      </c>
      <c r="HA6">
        <v>15.4832579903749</v>
      </c>
      <c r="HB6">
        <v>15.1743161351782</v>
      </c>
      <c r="HC6">
        <v>63.123082484858202</v>
      </c>
      <c r="HD6">
        <v>123.49842900576</v>
      </c>
      <c r="HE6">
        <v>683.28350071314196</v>
      </c>
      <c r="HF6">
        <v>-20.318630037825798</v>
      </c>
      <c r="HG6">
        <v>15.363194583624599</v>
      </c>
      <c r="HH6">
        <v>15.0479140821308</v>
      </c>
      <c r="HI6">
        <v>39.745724300257201</v>
      </c>
      <c r="HJ6">
        <v>79.874584015558895</v>
      </c>
      <c r="HK6">
        <v>442.81179709748</v>
      </c>
      <c r="HL6">
        <v>-23.966201797487798</v>
      </c>
      <c r="HM6">
        <v>14.808343491146999</v>
      </c>
      <c r="HN6">
        <v>15.490827910596201</v>
      </c>
      <c r="HO6">
        <v>149.45002480839901</v>
      </c>
      <c r="HP6">
        <v>240.339515134659</v>
      </c>
      <c r="HQ6">
        <v>14.475111499782599</v>
      </c>
      <c r="HR6">
        <v>89.605245516316799</v>
      </c>
      <c r="HS6">
        <v>-13.488155222743</v>
      </c>
      <c r="HT6">
        <v>14.745088298450201</v>
      </c>
      <c r="HU6">
        <v>15.458725873822299</v>
      </c>
      <c r="HV6">
        <v>93.152736402285498</v>
      </c>
      <c r="HW6">
        <v>158.04986739904999</v>
      </c>
      <c r="HX6">
        <v>14.4042989012646</v>
      </c>
      <c r="HY6">
        <v>59.869274547630297</v>
      </c>
      <c r="HZ6">
        <v>14.847817177012001</v>
      </c>
      <c r="IA6">
        <v>15.5093802436721</v>
      </c>
      <c r="IB6">
        <v>145.15897720088901</v>
      </c>
      <c r="IC6">
        <v>-28.008328122114801</v>
      </c>
      <c r="ID6">
        <v>239.46343017717399</v>
      </c>
      <c r="IE6">
        <v>14.5370525086381</v>
      </c>
      <c r="IF6">
        <v>90.035011480551802</v>
      </c>
      <c r="IG6">
        <v>7.43672324453442</v>
      </c>
      <c r="IH6">
        <v>14.7490452774089</v>
      </c>
      <c r="II6">
        <v>15.460586547173399</v>
      </c>
      <c r="IJ6">
        <v>92.176803117351099</v>
      </c>
      <c r="IK6">
        <v>7.8782705975636</v>
      </c>
      <c r="IL6">
        <v>-16.559143857723502</v>
      </c>
      <c r="IM6">
        <v>155.63781168126201</v>
      </c>
      <c r="IN6">
        <v>14.4085473895771</v>
      </c>
      <c r="IO6">
        <v>0.76520198362730196</v>
      </c>
      <c r="IP6">
        <v>58.948528264062602</v>
      </c>
      <c r="IQ6">
        <v>-65.390485401915399</v>
      </c>
      <c r="IR6">
        <v>-42.258585622274701</v>
      </c>
      <c r="IS6">
        <v>-62.3069557757185</v>
      </c>
      <c r="IT6">
        <v>-42.066396693975904</v>
      </c>
      <c r="IU6">
        <v>34.998662103345801</v>
      </c>
      <c r="IV6">
        <v>-26.061011029117701</v>
      </c>
      <c r="IW6">
        <v>14.779223844018899</v>
      </c>
      <c r="IX6">
        <v>14.475111499782599</v>
      </c>
      <c r="IY6">
        <v>62.696053114185602</v>
      </c>
      <c r="IZ6">
        <v>118.903063090142</v>
      </c>
      <c r="JA6">
        <v>645.54140528800201</v>
      </c>
      <c r="JB6">
        <v>-16.437643014236802</v>
      </c>
      <c r="JC6">
        <v>14.740949648990499</v>
      </c>
      <c r="JD6">
        <v>14.4042989012646</v>
      </c>
      <c r="JE6">
        <v>40.039685858302697</v>
      </c>
      <c r="JF6">
        <v>81.747307350213404</v>
      </c>
      <c r="JG6">
        <v>445.64675500669301</v>
      </c>
      <c r="JH6">
        <v>-27.590286589358801</v>
      </c>
      <c r="JI6">
        <v>14.852675208769</v>
      </c>
      <c r="JJ6">
        <v>14.5370525086381</v>
      </c>
      <c r="JK6">
        <v>62.864154367808403</v>
      </c>
      <c r="JL6">
        <v>122.97302559031</v>
      </c>
      <c r="JM6">
        <v>673.66009441117205</v>
      </c>
      <c r="JN6">
        <v>-17.655125975350899</v>
      </c>
      <c r="JO6">
        <v>14.7445726019176</v>
      </c>
      <c r="JP6">
        <v>14.4085473895771</v>
      </c>
      <c r="JQ6">
        <v>1.01826589366742</v>
      </c>
      <c r="JR6">
        <v>39.678982953953401</v>
      </c>
      <c r="JS6">
        <v>0.71935407764496295</v>
      </c>
      <c r="JT6">
        <v>81.775064836210802</v>
      </c>
      <c r="JU6">
        <v>448.916149016144</v>
      </c>
      <c r="JV6">
        <v>-50.609176853315802</v>
      </c>
      <c r="JW6">
        <v>206.12838815851299</v>
      </c>
      <c r="JX6">
        <v>-46.806611596998103</v>
      </c>
      <c r="JY6">
        <v>-32.7344142045323</v>
      </c>
      <c r="JZ6">
        <v>136.67616010024199</v>
      </c>
      <c r="KA6">
        <v>-28.427403707847201</v>
      </c>
      <c r="KB6">
        <v>-54.045800022570802</v>
      </c>
      <c r="KC6">
        <v>208.37230882992699</v>
      </c>
      <c r="KD6">
        <v>-51.554524911328201</v>
      </c>
      <c r="KE6">
        <v>-34.639398853791398</v>
      </c>
      <c r="KF6">
        <v>10.4192080420379</v>
      </c>
      <c r="KG6">
        <v>-103.95956899049899</v>
      </c>
      <c r="KH6">
        <v>1.5314686647064299</v>
      </c>
      <c r="KI6">
        <v>136.87830023775501</v>
      </c>
      <c r="KJ6">
        <v>-27.3887098868788</v>
      </c>
      <c r="KK6">
        <v>-43.598352294595699</v>
      </c>
      <c r="KL6">
        <v>11.0177083339721</v>
      </c>
      <c r="KM6">
        <v>11.717534086722599</v>
      </c>
      <c r="KN6">
        <v>31.986869970602498</v>
      </c>
      <c r="KO6">
        <v>10.237106804185601</v>
      </c>
      <c r="KP6">
        <v>-3.5578724608347598</v>
      </c>
      <c r="KQ6">
        <v>-171.13130384661</v>
      </c>
      <c r="KR6">
        <v>-840.92571117415105</v>
      </c>
      <c r="KS6">
        <v>-28.7517608680287</v>
      </c>
      <c r="KT6">
        <v>10.946189991080301</v>
      </c>
      <c r="KU6">
        <v>11.6394660322078</v>
      </c>
      <c r="KV6">
        <v>20.0023602718374</v>
      </c>
      <c r="KW6">
        <v>10.169937418386599</v>
      </c>
      <c r="KX6">
        <v>-3.4617107551002499</v>
      </c>
      <c r="KY6">
        <v>-108.10986482467401</v>
      </c>
      <c r="KZ6">
        <v>-527.18724747203805</v>
      </c>
      <c r="LA6">
        <v>-45.9607659145097</v>
      </c>
      <c r="LB6">
        <v>11.0463992424451</v>
      </c>
      <c r="LC6">
        <v>11.753368693292099</v>
      </c>
      <c r="LD6">
        <v>32.088678187876901</v>
      </c>
      <c r="LE6">
        <v>10.262020458105701</v>
      </c>
      <c r="LF6">
        <v>-3.5570644191064602</v>
      </c>
      <c r="LG6">
        <v>-172.38019891312001</v>
      </c>
      <c r="LH6">
        <v>-841.66830310129001</v>
      </c>
      <c r="LI6">
        <v>-29.9985817433538</v>
      </c>
      <c r="LJ6">
        <v>10.9605078588792</v>
      </c>
      <c r="LK6">
        <v>11.6462660635804</v>
      </c>
      <c r="LL6">
        <v>20.2426309800971</v>
      </c>
      <c r="LM6">
        <v>10.1985103100037</v>
      </c>
      <c r="LN6">
        <v>-3.0787856158687701</v>
      </c>
      <c r="LO6">
        <v>-104.35481016665</v>
      </c>
      <c r="LP6">
        <v>-512.94684832767905</v>
      </c>
      <c r="LQ6">
        <v>-29.871444940027999</v>
      </c>
      <c r="LR6">
        <v>16.957955518496799</v>
      </c>
      <c r="LS6">
        <v>16.440999999999999</v>
      </c>
      <c r="LT6">
        <v>154.27459044275</v>
      </c>
      <c r="LU6">
        <v>845.93420125246496</v>
      </c>
      <c r="LV6">
        <v>16.289619109555801</v>
      </c>
      <c r="LW6">
        <v>15.332467502832101</v>
      </c>
      <c r="LX6">
        <v>-96.320533807970804</v>
      </c>
      <c r="LY6">
        <v>-20.024628853519001</v>
      </c>
      <c r="LZ6">
        <v>16.908397729237802</v>
      </c>
      <c r="MA6">
        <v>16.440999999999999</v>
      </c>
      <c r="MB6">
        <v>97.935337878034701</v>
      </c>
      <c r="MC6">
        <v>550.13546922520902</v>
      </c>
      <c r="MD6">
        <v>16.217936330793901</v>
      </c>
      <c r="ME6">
        <v>15.2271168514461</v>
      </c>
      <c r="MF6">
        <v>-66.475862043942698</v>
      </c>
      <c r="MG6">
        <v>-30.874498794450201</v>
      </c>
      <c r="MH6">
        <v>16.9426066527597</v>
      </c>
      <c r="MI6">
        <v>16.440999999999999</v>
      </c>
      <c r="MJ6">
        <v>152.097608755219</v>
      </c>
      <c r="MK6">
        <v>836.10054746752803</v>
      </c>
      <c r="ML6">
        <v>16.283342979332101</v>
      </c>
      <c r="MM6">
        <v>15.3406264125175</v>
      </c>
      <c r="MN6">
        <v>-95.095660901218693</v>
      </c>
      <c r="MO6">
        <v>-20.666092225228901</v>
      </c>
      <c r="MP6">
        <v>16.907928805417399</v>
      </c>
      <c r="MQ6">
        <v>16.440999999999999</v>
      </c>
      <c r="MR6">
        <v>98.0960569981834</v>
      </c>
      <c r="MS6">
        <v>550.83926121949401</v>
      </c>
      <c r="MT6">
        <v>16.218066155813698</v>
      </c>
      <c r="MU6">
        <v>15.2300133924194</v>
      </c>
      <c r="MV6">
        <v>-66.172570123202405</v>
      </c>
      <c r="MW6">
        <v>-28.009470784753798</v>
      </c>
      <c r="MX6">
        <v>15.9962853953406</v>
      </c>
      <c r="MY6">
        <v>15.933906066510501</v>
      </c>
      <c r="MZ6">
        <v>93.871224123457395</v>
      </c>
      <c r="NA6">
        <v>611.71755223416096</v>
      </c>
      <c r="NB6">
        <v>15.495502641006301</v>
      </c>
      <c r="NC6">
        <v>14.6288936484445</v>
      </c>
      <c r="ND6">
        <v>-93.899058725370494</v>
      </c>
      <c r="NE6">
        <v>-18.666494305912899</v>
      </c>
      <c r="NF6">
        <v>15.975220794210401</v>
      </c>
      <c r="NG6">
        <v>15.890079044295399</v>
      </c>
      <c r="NH6">
        <v>60.377154746938302</v>
      </c>
      <c r="NI6">
        <v>400.57617305330302</v>
      </c>
      <c r="NJ6">
        <v>15.4558951668612</v>
      </c>
      <c r="NK6">
        <v>14.554667320762199</v>
      </c>
      <c r="NL6">
        <v>-63.283559284491901</v>
      </c>
      <c r="NM6">
        <v>-28.7775563221068</v>
      </c>
      <c r="NN6">
        <v>16.062804673066999</v>
      </c>
      <c r="NO6">
        <v>15.9889469606068</v>
      </c>
      <c r="NP6">
        <v>100.055581979338</v>
      </c>
      <c r="NQ6">
        <v>626.307330173737</v>
      </c>
      <c r="NR6">
        <v>15.556712574444701</v>
      </c>
      <c r="NS6">
        <v>14.6866569369201</v>
      </c>
      <c r="NT6">
        <v>-89.705458478562306</v>
      </c>
      <c r="NU6">
        <v>-19.3762951572335</v>
      </c>
      <c r="NV6" s="35">
        <v>15.967309648303001</v>
      </c>
      <c r="NW6" s="35">
        <v>15.881670799960499</v>
      </c>
      <c r="NX6">
        <v>1.7</v>
      </c>
      <c r="NY6">
        <v>59.932195386060101</v>
      </c>
      <c r="NZ6">
        <v>398.91617723791001</v>
      </c>
      <c r="OA6">
        <v>15.4514562966576</v>
      </c>
      <c r="OB6" s="35">
        <v>14.557255842763199</v>
      </c>
      <c r="OC6">
        <v>1.7</v>
      </c>
      <c r="OD6">
        <v>-62.9017077386357</v>
      </c>
      <c r="OE6">
        <v>1.7</v>
      </c>
      <c r="OF6">
        <v>1.7</v>
      </c>
      <c r="OG6">
        <v>-27.2426837662256</v>
      </c>
      <c r="OH6">
        <v>15.019489635713899</v>
      </c>
      <c r="OI6">
        <v>15.2643825935968</v>
      </c>
      <c r="OJ6">
        <v>118.602781018881</v>
      </c>
      <c r="OK6">
        <v>924.11640297466795</v>
      </c>
      <c r="OL6">
        <v>14.195999736515301</v>
      </c>
      <c r="OM6">
        <v>12.7611297411332</v>
      </c>
      <c r="ON6">
        <v>-190.16769870981099</v>
      </c>
      <c r="OO6">
        <v>-18.064218717822801</v>
      </c>
      <c r="OP6">
        <v>15.0470751984213</v>
      </c>
      <c r="OQ6">
        <v>15.272178346802299</v>
      </c>
      <c r="OR6">
        <v>79.297720300570603</v>
      </c>
      <c r="OS6">
        <v>609.234490122799</v>
      </c>
      <c r="OT6">
        <v>14.193440926161699</v>
      </c>
      <c r="OU6">
        <v>12.711665718931</v>
      </c>
      <c r="OV6">
        <v>-123.967857345068</v>
      </c>
      <c r="OW6">
        <v>-27.9784362825567</v>
      </c>
      <c r="OX6">
        <v>15.1088905581926</v>
      </c>
      <c r="OY6">
        <v>15.356900977704999</v>
      </c>
      <c r="OZ6">
        <v>128.45281511665101</v>
      </c>
      <c r="PA6">
        <v>955.28504685119299</v>
      </c>
      <c r="PB6">
        <v>14.267020951330601</v>
      </c>
      <c r="PC6">
        <v>12.8092829383106</v>
      </c>
      <c r="PD6">
        <v>-187.20920166433399</v>
      </c>
      <c r="PE6">
        <v>-18.735442111321401</v>
      </c>
      <c r="PF6">
        <v>15.053645860861</v>
      </c>
      <c r="PG6">
        <v>15.2779272701199</v>
      </c>
      <c r="PH6">
        <v>1.7</v>
      </c>
      <c r="PI6">
        <v>80.233236947393493</v>
      </c>
      <c r="PJ6">
        <v>612.37060655903997</v>
      </c>
      <c r="PK6">
        <v>14.198215840450301</v>
      </c>
      <c r="PL6">
        <v>12.715159236882799</v>
      </c>
      <c r="PM6">
        <v>1.7</v>
      </c>
      <c r="PN6">
        <v>-123.45994042933</v>
      </c>
      <c r="PO6">
        <v>14.9700303053522</v>
      </c>
      <c r="PP6">
        <v>14.851352431405701</v>
      </c>
      <c r="PQ6">
        <v>14.9800138142429</v>
      </c>
      <c r="PR6">
        <v>14.8530716844573</v>
      </c>
      <c r="PS6">
        <v>16.757535789332099</v>
      </c>
      <c r="PT6">
        <v>14.2840408084303</v>
      </c>
      <c r="PU6">
        <v>14.1972028476331</v>
      </c>
      <c r="PV6">
        <v>14.3376819487898</v>
      </c>
      <c r="PW6">
        <v>14.200738696218799</v>
      </c>
      <c r="PX6">
        <v>16.0647437832842</v>
      </c>
      <c r="PY6">
        <v>12.109945693848999</v>
      </c>
      <c r="PZ6">
        <v>12.0371574907081</v>
      </c>
      <c r="QA6">
        <v>12.1460312741093</v>
      </c>
      <c r="QB6">
        <v>12.0394560336431</v>
      </c>
      <c r="QC6">
        <v>13.983044249582999</v>
      </c>
      <c r="QD6">
        <v>15.3810584370035</v>
      </c>
      <c r="QE6">
        <v>14.5831563275019</v>
      </c>
      <c r="QF6">
        <v>14.4676873818786</v>
      </c>
      <c r="QG6">
        <v>14.6111733804163</v>
      </c>
      <c r="QH6">
        <v>14.477317606682901</v>
      </c>
      <c r="QI6">
        <v>16.745119963159901</v>
      </c>
      <c r="QJ6">
        <v>13.8855229993039</v>
      </c>
      <c r="QK6">
        <v>13.787565904325101</v>
      </c>
      <c r="QL6">
        <v>13.944213479325899</v>
      </c>
      <c r="QM6">
        <v>13.798008369264</v>
      </c>
      <c r="QN6">
        <v>171.05637352703599</v>
      </c>
      <c r="QO6">
        <v>16.051798581644402</v>
      </c>
      <c r="QP6">
        <v>11.539900164030801</v>
      </c>
      <c r="QQ6">
        <v>11.9352481165926</v>
      </c>
      <c r="QR6">
        <v>11.856925853303</v>
      </c>
      <c r="QS6">
        <v>11.973596674187</v>
      </c>
      <c r="QT6">
        <v>11.859042071622399</v>
      </c>
      <c r="QU6">
        <v>14.228627050132401</v>
      </c>
      <c r="QV6">
        <v>15.0067203567093</v>
      </c>
      <c r="QW6">
        <v>128458.68624321499</v>
      </c>
      <c r="QX6">
        <v>0</v>
      </c>
      <c r="QY6">
        <v>84253.161616421596</v>
      </c>
      <c r="QZ6">
        <v>0</v>
      </c>
      <c r="RA6">
        <v>22934.194204767799</v>
      </c>
      <c r="RB6">
        <v>0</v>
      </c>
      <c r="RC6">
        <v>15200.8995951816</v>
      </c>
      <c r="RD6">
        <v>0</v>
      </c>
      <c r="RE6">
        <v>41679.604565859401</v>
      </c>
      <c r="RF6">
        <v>0</v>
      </c>
      <c r="RG6">
        <v>27516.729232404901</v>
      </c>
      <c r="RH6" s="35">
        <v>0</v>
      </c>
      <c r="RI6">
        <v>506.261632941073</v>
      </c>
      <c r="RJ6" s="35">
        <v>0</v>
      </c>
      <c r="RK6">
        <v>14.1962823496516</v>
      </c>
      <c r="RL6">
        <v>11060.5206299491</v>
      </c>
      <c r="RM6">
        <v>11060.5206299491</v>
      </c>
      <c r="RN6">
        <v>15300.312018750299</v>
      </c>
      <c r="RO6" s="35">
        <v>324.64390641139602</v>
      </c>
      <c r="RP6">
        <v>0</v>
      </c>
      <c r="RQ6">
        <v>14.0840223323515</v>
      </c>
      <c r="RR6">
        <v>7139.0611454863702</v>
      </c>
      <c r="RS6">
        <v>7139.0611454863702</v>
      </c>
      <c r="RT6">
        <v>9832.9358097739005</v>
      </c>
      <c r="RU6">
        <v>486.804805586329</v>
      </c>
      <c r="RV6">
        <v>0</v>
      </c>
      <c r="RW6">
        <v>14.2423329465897</v>
      </c>
      <c r="RX6">
        <v>10968.228238941199</v>
      </c>
      <c r="RY6">
        <v>10968.228238941199</v>
      </c>
      <c r="RZ6">
        <v>15207.364795633701</v>
      </c>
      <c r="SA6">
        <v>322.35019826259099</v>
      </c>
      <c r="SB6">
        <v>0</v>
      </c>
      <c r="SC6">
        <v>14.1015635289084</v>
      </c>
      <c r="SD6">
        <v>7119.3586521507996</v>
      </c>
      <c r="SE6">
        <v>7119.3586521507996</v>
      </c>
      <c r="SF6">
        <v>9813.0691931631809</v>
      </c>
      <c r="SG6">
        <v>0</v>
      </c>
      <c r="SH6">
        <v>442.40257914832301</v>
      </c>
      <c r="SI6">
        <v>16.732704136987699</v>
      </c>
      <c r="SJ6">
        <v>35998.084425673202</v>
      </c>
      <c r="SK6">
        <v>35998.084425673202</v>
      </c>
      <c r="SL6">
        <v>58779.316981388503</v>
      </c>
      <c r="SM6">
        <v>21.1111</v>
      </c>
      <c r="SN6">
        <v>23.8889</v>
      </c>
      <c r="SO6">
        <v>0</v>
      </c>
      <c r="SP6">
        <v>194.111767144374</v>
      </c>
      <c r="SQ6">
        <v>15.1425154952517</v>
      </c>
      <c r="SR6">
        <v>0</v>
      </c>
      <c r="SS6">
        <v>0</v>
      </c>
      <c r="ST6">
        <v>0</v>
      </c>
      <c r="SU6">
        <v>0</v>
      </c>
      <c r="SV6">
        <v>128.21226726172</v>
      </c>
      <c r="SW6">
        <v>15.0669573283016</v>
      </c>
      <c r="SX6">
        <v>0</v>
      </c>
      <c r="SY6">
        <v>0</v>
      </c>
      <c r="SZ6">
        <v>0</v>
      </c>
      <c r="TA6">
        <v>0</v>
      </c>
      <c r="TB6">
        <v>193.28319234989701</v>
      </c>
      <c r="TC6">
        <v>15.1829657742697</v>
      </c>
      <c r="TD6">
        <v>0</v>
      </c>
      <c r="TE6">
        <v>0</v>
      </c>
      <c r="TF6">
        <v>0</v>
      </c>
      <c r="TG6">
        <v>0</v>
      </c>
      <c r="TH6">
        <v>125.594985233299</v>
      </c>
      <c r="TI6">
        <v>15.064430382229601</v>
      </c>
      <c r="TJ6">
        <v>0</v>
      </c>
      <c r="TK6">
        <v>0</v>
      </c>
      <c r="TL6">
        <v>0</v>
      </c>
      <c r="TM6">
        <v>0</v>
      </c>
      <c r="TN6">
        <v>680.81384422027702</v>
      </c>
      <c r="TO6">
        <v>16.526808648426201</v>
      </c>
      <c r="TP6">
        <v>0</v>
      </c>
      <c r="TQ6">
        <v>0</v>
      </c>
      <c r="TR6">
        <v>0</v>
      </c>
      <c r="TS6">
        <v>480.38077101654801</v>
      </c>
      <c r="TT6">
        <v>0</v>
      </c>
      <c r="TU6">
        <v>13.487005190177401</v>
      </c>
      <c r="TV6">
        <v>12155.288037955401</v>
      </c>
      <c r="TW6">
        <v>12155.288037955401</v>
      </c>
      <c r="TX6">
        <v>16405.390943406099</v>
      </c>
      <c r="TY6">
        <v>314.26039461396903</v>
      </c>
      <c r="TZ6">
        <v>0</v>
      </c>
      <c r="UA6">
        <v>13.377928961017201</v>
      </c>
      <c r="UB6">
        <v>7839.1015542793102</v>
      </c>
      <c r="UC6">
        <v>7839.1015542793102</v>
      </c>
      <c r="UD6">
        <v>10539.473876178199</v>
      </c>
      <c r="UE6">
        <v>475.468846459389</v>
      </c>
      <c r="UF6">
        <v>0</v>
      </c>
      <c r="UG6">
        <v>13.550745009861901</v>
      </c>
      <c r="UH6">
        <v>12050.5986743883</v>
      </c>
      <c r="UI6">
        <v>12050.5986743883</v>
      </c>
      <c r="UJ6">
        <v>16299.7467133669</v>
      </c>
      <c r="UK6">
        <v>311.01687416239002</v>
      </c>
      <c r="UL6">
        <v>0</v>
      </c>
      <c r="UM6">
        <v>13.3952780423091</v>
      </c>
      <c r="UN6">
        <v>7818.7020270549401</v>
      </c>
      <c r="UO6">
        <v>7818.7020270549401</v>
      </c>
      <c r="UP6">
        <v>10518.9132770785</v>
      </c>
      <c r="UQ6">
        <v>0</v>
      </c>
      <c r="UR6">
        <v>479.34291422246201</v>
      </c>
      <c r="US6">
        <v>16.0388533800046</v>
      </c>
      <c r="UT6">
        <v>41121.193729053601</v>
      </c>
      <c r="UU6">
        <v>41121.193729053601</v>
      </c>
      <c r="UV6">
        <v>63644.444513343202</v>
      </c>
      <c r="UW6">
        <v>21.1111</v>
      </c>
      <c r="UX6">
        <v>23.8889</v>
      </c>
      <c r="UY6">
        <v>0</v>
      </c>
      <c r="UZ6">
        <v>200.240131415663</v>
      </c>
      <c r="VA6">
        <v>14.4737328458455</v>
      </c>
      <c r="VB6">
        <v>0</v>
      </c>
      <c r="VC6">
        <v>0</v>
      </c>
      <c r="VD6">
        <v>0</v>
      </c>
      <c r="VE6">
        <v>0</v>
      </c>
      <c r="VF6">
        <v>135.875914289663</v>
      </c>
      <c r="VG6">
        <v>14.433048007492101</v>
      </c>
      <c r="VH6">
        <v>0</v>
      </c>
      <c r="VI6">
        <v>0</v>
      </c>
      <c r="VJ6">
        <v>0</v>
      </c>
      <c r="VK6">
        <v>0</v>
      </c>
      <c r="VL6">
        <v>201.91818120943401</v>
      </c>
      <c r="VM6">
        <v>14.5464604578676</v>
      </c>
      <c r="VN6">
        <v>0</v>
      </c>
      <c r="VO6">
        <v>0</v>
      </c>
      <c r="VP6">
        <v>0</v>
      </c>
      <c r="VQ6">
        <v>0</v>
      </c>
      <c r="VR6">
        <v>134.33170321044801</v>
      </c>
      <c r="VS6">
        <v>14.4383396792848</v>
      </c>
      <c r="VT6">
        <v>0</v>
      </c>
      <c r="VU6">
        <v>0</v>
      </c>
      <c r="VV6">
        <v>0</v>
      </c>
      <c r="VW6">
        <v>0</v>
      </c>
      <c r="VX6">
        <v>579.88997438674403</v>
      </c>
      <c r="VY6">
        <v>15.849020959337601</v>
      </c>
      <c r="VZ6">
        <v>0</v>
      </c>
      <c r="WA6">
        <v>0</v>
      </c>
      <c r="WB6">
        <v>0</v>
      </c>
      <c r="WC6">
        <v>619.88673309897104</v>
      </c>
      <c r="WD6">
        <v>0</v>
      </c>
      <c r="WE6">
        <v>11.7605505393363</v>
      </c>
      <c r="WF6">
        <v>15021.0739946996</v>
      </c>
      <c r="WG6">
        <v>15021.0739946996</v>
      </c>
      <c r="WH6">
        <v>19295.413933517899</v>
      </c>
      <c r="WI6">
        <v>0</v>
      </c>
      <c r="WJ6">
        <v>411.47918285083801</v>
      </c>
      <c r="WK6">
        <v>0</v>
      </c>
      <c r="WL6">
        <v>11.676694215897999</v>
      </c>
      <c r="WM6">
        <v>9643.4224059143799</v>
      </c>
      <c r="WN6">
        <v>9643.4224059143799</v>
      </c>
      <c r="WO6">
        <v>12358.964312088699</v>
      </c>
      <c r="WP6">
        <v>21.1111</v>
      </c>
      <c r="WQ6">
        <v>23.8889</v>
      </c>
      <c r="WR6">
        <v>622.44125976972998</v>
      </c>
      <c r="WS6">
        <v>0</v>
      </c>
      <c r="WT6">
        <v>11.8011620742648</v>
      </c>
      <c r="WU6">
        <v>14959.166413384501</v>
      </c>
      <c r="WV6">
        <v>14959.166413384501</v>
      </c>
      <c r="WW6">
        <v>19232.839141004999</v>
      </c>
      <c r="WX6">
        <v>0</v>
      </c>
      <c r="WY6">
        <v>404.716372680875</v>
      </c>
      <c r="WZ6">
        <v>0</v>
      </c>
      <c r="XA6">
        <v>11.6786281096017</v>
      </c>
      <c r="XB6">
        <v>9636.3965567065206</v>
      </c>
      <c r="XC6">
        <v>9636.3965567065206</v>
      </c>
      <c r="XD6">
        <v>12351.901251454799</v>
      </c>
      <c r="XE6">
        <v>1182.35273874574</v>
      </c>
      <c r="XF6">
        <v>0</v>
      </c>
      <c r="XG6">
        <v>14.474209850681801</v>
      </c>
      <c r="XH6">
        <v>53253.005287423497</v>
      </c>
      <c r="XI6">
        <v>53253.005287423497</v>
      </c>
      <c r="XJ6">
        <v>75042.077337415307</v>
      </c>
      <c r="XK6">
        <v>21.1111</v>
      </c>
      <c r="XL6">
        <v>23.8889</v>
      </c>
      <c r="XM6">
        <v>195.16293240059099</v>
      </c>
      <c r="XN6">
        <v>0</v>
      </c>
      <c r="XO6">
        <v>10.825803810725199</v>
      </c>
      <c r="XP6">
        <v>0</v>
      </c>
      <c r="XQ6">
        <v>0</v>
      </c>
      <c r="XR6">
        <v>0</v>
      </c>
      <c r="XS6">
        <v>124.34588776654201</v>
      </c>
      <c r="XT6">
        <v>0</v>
      </c>
      <c r="XU6">
        <v>10.7555918882362</v>
      </c>
      <c r="XV6">
        <v>0</v>
      </c>
      <c r="XW6">
        <v>0</v>
      </c>
      <c r="XX6">
        <v>0</v>
      </c>
      <c r="XY6">
        <v>198.68951863561099</v>
      </c>
      <c r="XZ6">
        <v>0</v>
      </c>
      <c r="YA6">
        <v>10.8532126314099</v>
      </c>
      <c r="YB6">
        <v>0</v>
      </c>
      <c r="YC6">
        <v>0</v>
      </c>
      <c r="YD6">
        <v>0</v>
      </c>
      <c r="YE6">
        <v>121.37152211756199</v>
      </c>
      <c r="YF6">
        <v>0</v>
      </c>
      <c r="YG6">
        <v>10.767890624386499</v>
      </c>
      <c r="YH6">
        <v>0</v>
      </c>
      <c r="YI6">
        <v>0</v>
      </c>
      <c r="YJ6">
        <v>0</v>
      </c>
      <c r="YK6">
        <v>1640.8230624466701</v>
      </c>
      <c r="YL6">
        <v>0</v>
      </c>
      <c r="YM6">
        <v>13.0334106742048</v>
      </c>
      <c r="YN6">
        <v>0</v>
      </c>
      <c r="YO6">
        <v>0</v>
      </c>
      <c r="YP6">
        <v>0</v>
      </c>
      <c r="YQ6">
        <v>0</v>
      </c>
      <c r="YR6">
        <v>33.875403668367497</v>
      </c>
      <c r="YS6">
        <v>16.536100671006299</v>
      </c>
      <c r="YT6">
        <v>0</v>
      </c>
      <c r="YU6">
        <v>0</v>
      </c>
      <c r="YV6">
        <v>0</v>
      </c>
      <c r="YW6">
        <v>0</v>
      </c>
      <c r="YX6">
        <v>15.0747764332817</v>
      </c>
      <c r="YY6">
        <v>16.4866520231515</v>
      </c>
      <c r="YZ6">
        <v>0</v>
      </c>
      <c r="ZA6">
        <v>0</v>
      </c>
      <c r="ZB6">
        <v>0</v>
      </c>
      <c r="ZC6">
        <v>0</v>
      </c>
      <c r="ZD6">
        <v>31.929042130931499</v>
      </c>
      <c r="ZE6">
        <v>16.526607024452701</v>
      </c>
      <c r="ZF6">
        <v>0</v>
      </c>
      <c r="ZG6">
        <v>0</v>
      </c>
      <c r="ZH6">
        <v>0</v>
      </c>
      <c r="ZI6">
        <v>0</v>
      </c>
      <c r="ZJ6">
        <v>14.9224978467574</v>
      </c>
      <c r="ZK6">
        <v>16.485482432515099</v>
      </c>
      <c r="ZL6">
        <v>0</v>
      </c>
      <c r="ZM6">
        <v>0</v>
      </c>
      <c r="ZN6">
        <v>0</v>
      </c>
      <c r="ZO6">
        <v>0</v>
      </c>
      <c r="ZP6">
        <v>3444.9994085901799</v>
      </c>
      <c r="ZQ6">
        <v>16.364411518333199</v>
      </c>
      <c r="ZR6">
        <v>0</v>
      </c>
      <c r="ZS6">
        <v>0</v>
      </c>
      <c r="ZT6">
        <v>0</v>
      </c>
      <c r="ZU6">
        <v>6.9994894130504699</v>
      </c>
      <c r="ZV6">
        <v>0</v>
      </c>
      <c r="ZW6">
        <v>15.718821256066001</v>
      </c>
      <c r="ZX6">
        <v>0</v>
      </c>
      <c r="ZY6">
        <v>0</v>
      </c>
      <c r="ZZ6">
        <v>0</v>
      </c>
      <c r="AAA6">
        <v>7.7496630717407102</v>
      </c>
      <c r="AAB6">
        <v>0</v>
      </c>
      <c r="AAC6">
        <v>15.6934401818335</v>
      </c>
      <c r="AAD6">
        <v>0</v>
      </c>
      <c r="AAE6">
        <v>0</v>
      </c>
      <c r="AAF6">
        <v>0</v>
      </c>
      <c r="AAG6">
        <v>0.28244752093951297</v>
      </c>
      <c r="AAH6">
        <v>3.38169796238628</v>
      </c>
      <c r="AAI6">
        <v>15.7680792510291</v>
      </c>
      <c r="AAJ6">
        <v>0</v>
      </c>
      <c r="AAK6">
        <v>0</v>
      </c>
      <c r="AAL6">
        <v>0</v>
      </c>
      <c r="AAM6">
        <v>8.5287397086106598</v>
      </c>
      <c r="AAN6">
        <v>0</v>
      </c>
      <c r="AAO6">
        <v>15.687456407225101</v>
      </c>
      <c r="AAP6">
        <v>0</v>
      </c>
      <c r="AAQ6">
        <v>0</v>
      </c>
      <c r="AAR6">
        <v>0</v>
      </c>
      <c r="AAS6">
        <v>0</v>
      </c>
      <c r="AAT6">
        <v>2865.1801699129701</v>
      </c>
      <c r="AAU6">
        <v>15.7396319187154</v>
      </c>
      <c r="AAV6">
        <v>0</v>
      </c>
      <c r="AAW6">
        <v>0</v>
      </c>
      <c r="AAX6">
        <v>0</v>
      </c>
      <c r="AAY6">
        <v>72.168424361965293</v>
      </c>
      <c r="AAZ6">
        <v>0</v>
      </c>
      <c r="ABA6">
        <v>14.6694797019255</v>
      </c>
      <c r="ABB6">
        <v>0</v>
      </c>
      <c r="ABC6">
        <v>0</v>
      </c>
      <c r="ABD6">
        <v>0</v>
      </c>
      <c r="ABE6">
        <v>45.342832004660202</v>
      </c>
      <c r="ABF6">
        <v>0</v>
      </c>
      <c r="ABG6">
        <v>14.6789865245982</v>
      </c>
      <c r="ABH6">
        <v>0</v>
      </c>
      <c r="ABI6">
        <v>0</v>
      </c>
      <c r="ABJ6">
        <v>0</v>
      </c>
      <c r="ABK6">
        <v>59.434067459999902</v>
      </c>
      <c r="ABL6">
        <v>0</v>
      </c>
      <c r="ABM6">
        <v>14.731593282152399</v>
      </c>
      <c r="ABN6">
        <v>0</v>
      </c>
      <c r="ABO6">
        <v>0</v>
      </c>
      <c r="ABP6">
        <v>0</v>
      </c>
      <c r="ABQ6">
        <v>44.358149553731003</v>
      </c>
      <c r="ABR6">
        <v>0</v>
      </c>
      <c r="ABS6">
        <v>14.681283475554601</v>
      </c>
      <c r="ABT6">
        <v>0</v>
      </c>
      <c r="ABU6">
        <v>0</v>
      </c>
      <c r="ABV6">
        <v>0</v>
      </c>
      <c r="ABW6">
        <v>0</v>
      </c>
      <c r="ABX6">
        <v>1486.88518545228</v>
      </c>
      <c r="ABY6">
        <v>15.0067203567093</v>
      </c>
      <c r="ABZ6">
        <v>0</v>
      </c>
      <c r="ACA6">
        <v>0</v>
      </c>
      <c r="ACB6">
        <v>0</v>
      </c>
      <c r="ACC6">
        <v>0</v>
      </c>
      <c r="ACD6">
        <v>0</v>
      </c>
      <c r="ACE6">
        <v>0</v>
      </c>
      <c r="ACF6">
        <v>5.9422242619929904</v>
      </c>
      <c r="ACG6">
        <v>5.9422242619929904</v>
      </c>
      <c r="ACH6">
        <v>0</v>
      </c>
      <c r="ACI6">
        <v>0</v>
      </c>
      <c r="ACJ6">
        <v>0</v>
      </c>
      <c r="ACK6">
        <v>21.11</v>
      </c>
      <c r="ACL6">
        <v>21.11</v>
      </c>
      <c r="ACM6">
        <v>0</v>
      </c>
      <c r="ACN6">
        <v>0</v>
      </c>
      <c r="ACO6">
        <v>0</v>
      </c>
      <c r="ACP6">
        <v>5074.3497718777498</v>
      </c>
      <c r="ACR6">
        <v>3172.9100226948199</v>
      </c>
      <c r="ACT6">
        <v>8247.2597945725702</v>
      </c>
      <c r="ACV6">
        <v>16.752386321906201</v>
      </c>
      <c r="ACW6">
        <v>16.665509734911499</v>
      </c>
      <c r="ACX6">
        <v>1.7</v>
      </c>
      <c r="ACY6">
        <v>12.518562444507101</v>
      </c>
      <c r="ACZ6">
        <v>0.77236311079846798</v>
      </c>
      <c r="ADA6">
        <v>16.051125765631099</v>
      </c>
      <c r="ADB6">
        <v>15.979456378572101</v>
      </c>
      <c r="ADC6">
        <v>1.7</v>
      </c>
      <c r="ADD6">
        <v>13.5434694197131</v>
      </c>
      <c r="ADE6">
        <v>0.76005564807919102</v>
      </c>
      <c r="ADF6">
        <v>14.4736029586226</v>
      </c>
      <c r="ADG6">
        <v>14.4736029586226</v>
      </c>
      <c r="ADH6">
        <v>0</v>
      </c>
      <c r="ADI6">
        <v>0</v>
      </c>
      <c r="ADJ6">
        <v>1</v>
      </c>
      <c r="ADK6">
        <v>14.6360541793503</v>
      </c>
      <c r="ADL6">
        <v>14.6360541793503</v>
      </c>
      <c r="ADM6">
        <v>0</v>
      </c>
      <c r="ADN6">
        <v>0</v>
      </c>
      <c r="ADO6">
        <v>1</v>
      </c>
      <c r="ADP6">
        <v>14.523898724662301</v>
      </c>
      <c r="ADQ6">
        <v>14.523898724662301</v>
      </c>
      <c r="ADR6">
        <v>0</v>
      </c>
      <c r="ADS6">
        <v>0</v>
      </c>
      <c r="ADT6">
        <v>1</v>
      </c>
      <c r="ADU6">
        <v>14.660220211821599</v>
      </c>
      <c r="ADV6">
        <v>14.660220211821599</v>
      </c>
      <c r="ADW6">
        <v>0</v>
      </c>
      <c r="ADX6">
        <v>0</v>
      </c>
      <c r="ADY6">
        <v>1</v>
      </c>
      <c r="ADZ6">
        <v>14.534581231466101</v>
      </c>
      <c r="AEA6">
        <v>14.534581231466101</v>
      </c>
      <c r="AEB6">
        <v>0</v>
      </c>
      <c r="AEC6">
        <v>0</v>
      </c>
      <c r="AED6">
        <v>1</v>
      </c>
      <c r="AEE6">
        <v>13.9286351913732</v>
      </c>
      <c r="AEF6">
        <v>13.9286351913732</v>
      </c>
      <c r="AEG6">
        <v>0</v>
      </c>
      <c r="AEH6">
        <v>0</v>
      </c>
      <c r="AEI6">
        <v>1</v>
      </c>
      <c r="AEJ6">
        <v>13.8355274430316</v>
      </c>
      <c r="AEK6">
        <v>13.8355274430316</v>
      </c>
      <c r="AEL6">
        <v>0</v>
      </c>
      <c r="AEM6">
        <v>0</v>
      </c>
      <c r="AEN6">
        <v>1</v>
      </c>
      <c r="AEO6">
        <v>13.9872483486034</v>
      </c>
      <c r="AEP6">
        <v>13.9872483486034</v>
      </c>
      <c r="AEQ6">
        <v>0</v>
      </c>
      <c r="AER6">
        <v>0</v>
      </c>
      <c r="AES6">
        <v>1</v>
      </c>
      <c r="AET6">
        <v>13.8458369707788</v>
      </c>
      <c r="AEU6">
        <v>13.8458369707788</v>
      </c>
      <c r="AEV6">
        <v>0</v>
      </c>
      <c r="AEW6">
        <v>0</v>
      </c>
      <c r="AEX6">
        <v>1</v>
      </c>
      <c r="AEY6">
        <v>12.128193177919799</v>
      </c>
      <c r="AEZ6">
        <v>12.128193177919799</v>
      </c>
      <c r="AFA6">
        <v>0</v>
      </c>
      <c r="AFB6">
        <v>0</v>
      </c>
      <c r="AFC6">
        <v>1</v>
      </c>
      <c r="AFD6">
        <v>12.0577046393516</v>
      </c>
      <c r="AFE6">
        <v>12.0577046393516</v>
      </c>
      <c r="AFF6">
        <v>0</v>
      </c>
      <c r="AFG6">
        <v>0</v>
      </c>
      <c r="AFH6">
        <v>1</v>
      </c>
      <c r="AFI6">
        <v>12.1702767312134</v>
      </c>
      <c r="AFJ6">
        <v>12.1702767312134</v>
      </c>
      <c r="AFK6">
        <v>0</v>
      </c>
      <c r="AFL6">
        <v>0</v>
      </c>
      <c r="AFM6">
        <v>1</v>
      </c>
      <c r="AFN6">
        <v>12.056674285115999</v>
      </c>
      <c r="AFO6">
        <v>12.056674285115999</v>
      </c>
      <c r="AFP6">
        <v>0</v>
      </c>
      <c r="AFQ6">
        <v>0</v>
      </c>
      <c r="AFR6">
        <v>1</v>
      </c>
      <c r="AFS6">
        <v>-2.4634520131329101</v>
      </c>
      <c r="AFT6">
        <v>-2.46617653030036</v>
      </c>
      <c r="AFU6">
        <v>-2.48250315755585</v>
      </c>
      <c r="AFV6">
        <v>-2.4835845348376799</v>
      </c>
      <c r="AFW6">
        <v>-2.5626126556521802</v>
      </c>
      <c r="AFX6">
        <v>-2.57086498048707</v>
      </c>
      <c r="AFY6">
        <v>-2.5828372744883299</v>
      </c>
      <c r="AFZ6">
        <v>-2.5839272418771402</v>
      </c>
      <c r="AGA6">
        <v>-2.8273454773397599</v>
      </c>
      <c r="AGB6">
        <v>-2.8323957277656402</v>
      </c>
      <c r="AGC6">
        <v>-2.8412506207240402</v>
      </c>
      <c r="AGD6">
        <v>-2.8411888817014601</v>
      </c>
      <c r="AGE6">
        <v>-2.1549852179582998</v>
      </c>
      <c r="AGF6">
        <v>-2.2715624066882598</v>
      </c>
      <c r="AGG6">
        <v>-2.5370895476636202</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B6">
        <v>0</v>
      </c>
      <c r="AID6">
        <v>0</v>
      </c>
      <c r="AIF6">
        <v>0</v>
      </c>
      <c r="AIH6">
        <v>0</v>
      </c>
      <c r="AIJ6">
        <v>0</v>
      </c>
      <c r="AIL6">
        <v>0</v>
      </c>
      <c r="AIN6">
        <v>0</v>
      </c>
      <c r="AIP6">
        <v>0</v>
      </c>
      <c r="AIR6">
        <v>0</v>
      </c>
      <c r="AIT6">
        <v>0</v>
      </c>
      <c r="AIV6">
        <v>0</v>
      </c>
      <c r="AIX6">
        <v>0</v>
      </c>
      <c r="AIZ6">
        <v>0</v>
      </c>
      <c r="AJB6">
        <v>0</v>
      </c>
      <c r="AJD6">
        <v>0</v>
      </c>
      <c r="AJE6">
        <v>56692.382967469202</v>
      </c>
      <c r="AJG6">
        <v>-5.34110407051385E-5</v>
      </c>
      <c r="AJJ6">
        <v>2613.7753939415102</v>
      </c>
      <c r="AJL6">
        <v>235.17477943427599</v>
      </c>
      <c r="AJM6">
        <v>8.5880691557145603</v>
      </c>
      <c r="AJN6">
        <v>8.39530605548563</v>
      </c>
      <c r="AJO6">
        <v>14.373226312845</v>
      </c>
      <c r="AJP6">
        <v>16.468686074427801</v>
      </c>
      <c r="AJQ6">
        <v>8.6860625177717896</v>
      </c>
      <c r="AJR6">
        <v>7.9175497931211503</v>
      </c>
      <c r="AJS6">
        <v>13.494026043444</v>
      </c>
      <c r="AJT6">
        <v>15.564268687472699</v>
      </c>
      <c r="AJU6">
        <v>9.9263243115139499</v>
      </c>
      <c r="AJV6">
        <v>10.069546264221801</v>
      </c>
      <c r="AJW6">
        <v>15.560263279522999</v>
      </c>
      <c r="AJX6">
        <v>23.599948920817798</v>
      </c>
      <c r="AJY6">
        <v>0</v>
      </c>
      <c r="AJZ6">
        <v>0</v>
      </c>
      <c r="AKA6">
        <v>56692.3829691832</v>
      </c>
      <c r="AKB6">
        <v>0</v>
      </c>
      <c r="AKC6">
        <v>0</v>
      </c>
      <c r="AKD6">
        <v>56538.198054470799</v>
      </c>
      <c r="AKE6">
        <v>72452.481556353203</v>
      </c>
      <c r="AKF6">
        <v>260828933.602871</v>
      </c>
      <c r="AKG6">
        <v>74.0591446404203</v>
      </c>
      <c r="AKH6">
        <v>80</v>
      </c>
      <c r="AKI6">
        <v>2.2767571138078302</v>
      </c>
      <c r="AKJ6">
        <v>0.79152891544861703</v>
      </c>
      <c r="AKK6">
        <v>0</v>
      </c>
      <c r="AKL6">
        <v>0</v>
      </c>
      <c r="AKM6">
        <v>0</v>
      </c>
      <c r="AKN6">
        <v>74.0591446404203</v>
      </c>
      <c r="AKO6">
        <v>74.0591446404203</v>
      </c>
      <c r="AKP6">
        <v>0</v>
      </c>
      <c r="AKQ6">
        <v>0</v>
      </c>
      <c r="AKR6">
        <v>616739.65884963598</v>
      </c>
      <c r="AKV6">
        <v>0</v>
      </c>
      <c r="AKZ6">
        <v>0</v>
      </c>
      <c r="ALD6">
        <v>21.11</v>
      </c>
      <c r="ALE6">
        <v>21.11</v>
      </c>
      <c r="ALF6">
        <v>0</v>
      </c>
      <c r="ALG6">
        <v>0</v>
      </c>
      <c r="ALH6">
        <v>0</v>
      </c>
      <c r="ALJ6">
        <v>5.9422242696838197</v>
      </c>
      <c r="ALK6">
        <v>4.6559568605741798E-3</v>
      </c>
      <c r="ALL6">
        <v>5.6911634716113602</v>
      </c>
      <c r="ALM6">
        <v>5.9422242619929904</v>
      </c>
      <c r="ALN6">
        <v>5.6911634716113602</v>
      </c>
      <c r="ALO6">
        <v>0</v>
      </c>
      <c r="ALP6">
        <v>14.892522301402</v>
      </c>
      <c r="ALQ6">
        <v>4.6559568605741798E-3</v>
      </c>
      <c r="ALR6">
        <v>44.4402651669485</v>
      </c>
      <c r="ALS6">
        <v>5.6911634716113602</v>
      </c>
      <c r="ALT6">
        <v>14.105549660685201</v>
      </c>
      <c r="ALU6">
        <v>5.6911634716113602</v>
      </c>
      <c r="ALV6">
        <v>14.481915901137301</v>
      </c>
      <c r="ALW6">
        <v>5.6911634716113602</v>
      </c>
      <c r="ALX6">
        <v>7.22</v>
      </c>
      <c r="ALY6">
        <v>9.9999999999999897E-12</v>
      </c>
      <c r="ALZ6">
        <v>5.9422242619929904</v>
      </c>
      <c r="AMA6">
        <v>9.9999999999999897E-12</v>
      </c>
      <c r="AMB6">
        <v>2.2767565043133701E-3</v>
      </c>
      <c r="AMC6">
        <v>5.9422242619929904</v>
      </c>
      <c r="AMD6">
        <v>0</v>
      </c>
      <c r="AME6">
        <v>5.9422242619929904</v>
      </c>
      <c r="AMF6">
        <v>0</v>
      </c>
      <c r="AMG6">
        <v>5.9422242619929904</v>
      </c>
      <c r="AMH6">
        <v>0</v>
      </c>
      <c r="AMI6">
        <v>0</v>
      </c>
      <c r="AMJ6">
        <v>4.2474999999999996</v>
      </c>
      <c r="AMK6">
        <v>16.573172425508499</v>
      </c>
      <c r="AML6">
        <v>0.106878819403934</v>
      </c>
      <c r="AMM6">
        <v>16.370868722532901</v>
      </c>
      <c r="AMN6">
        <v>0.950268929314249</v>
      </c>
      <c r="AMO6">
        <v>16.573218156141799</v>
      </c>
      <c r="AMP6">
        <v>0.106878819403934</v>
      </c>
      <c r="AMQ6">
        <v>16.661420842327001</v>
      </c>
      <c r="AMR6">
        <v>0.16829729993446399</v>
      </c>
      <c r="AMS6">
        <v>16.612730358889898</v>
      </c>
      <c r="AMT6">
        <v>0.16829729993446399</v>
      </c>
      <c r="AMU6">
        <v>15.7529622300112</v>
      </c>
      <c r="AMV6">
        <v>1.3174533262094601</v>
      </c>
      <c r="AMW6">
        <v>15.7875095704395</v>
      </c>
      <c r="AMX6">
        <v>0.106878819403934</v>
      </c>
      <c r="AMY6">
        <v>15.779989071853199</v>
      </c>
      <c r="AMZ6">
        <v>0.106878819403934</v>
      </c>
      <c r="ANA6">
        <v>15.826122067145601</v>
      </c>
      <c r="ANB6">
        <v>0.16829729993446399</v>
      </c>
      <c r="ANC6">
        <v>15.865944264970199</v>
      </c>
      <c r="AND6">
        <v>0.16829729993446399</v>
      </c>
      <c r="ANE6">
        <v>15.0214911345363</v>
      </c>
      <c r="ANF6">
        <v>1.7704347344274001</v>
      </c>
      <c r="ANG6">
        <v>14.779555858618799</v>
      </c>
      <c r="ANH6">
        <v>0.108674816112921</v>
      </c>
      <c r="ANI6">
        <v>14.777318619784999</v>
      </c>
      <c r="ANJ6">
        <v>0.107032588324807</v>
      </c>
      <c r="ANK6">
        <v>14.7789634456902</v>
      </c>
      <c r="ANL6">
        <v>0.16829729993446399</v>
      </c>
      <c r="ANM6">
        <v>14.8320137308953</v>
      </c>
      <c r="ANN6">
        <v>0.16829729993446399</v>
      </c>
      <c r="ANO6">
        <v>1.4996801183562301</v>
      </c>
      <c r="ANP6">
        <v>1.86686451525145</v>
      </c>
      <c r="ANQ6">
        <v>2.3217923551866999</v>
      </c>
      <c r="ANR6">
        <v>16.370868722532901</v>
      </c>
      <c r="ANS6">
        <v>16.497108410867501</v>
      </c>
      <c r="ANT6">
        <v>16.495964530909699</v>
      </c>
      <c r="ANU6">
        <v>16.5369628081401</v>
      </c>
      <c r="ANV6">
        <v>16.546505670557199</v>
      </c>
      <c r="ANW6">
        <v>15.7529622300112</v>
      </c>
      <c r="ANX6">
        <v>15.721660849873199</v>
      </c>
      <c r="ANY6">
        <v>15.7156183556313</v>
      </c>
      <c r="ANZ6">
        <v>15.795956750328999</v>
      </c>
      <c r="AOA6">
        <v>15.7459311355714</v>
      </c>
      <c r="AOB6">
        <v>15.0214911345363</v>
      </c>
      <c r="AOC6">
        <v>14.714056432801099</v>
      </c>
      <c r="AOD6">
        <v>14.7166982988296</v>
      </c>
      <c r="AOE6">
        <v>14.766307303908899</v>
      </c>
      <c r="AOF6">
        <v>14.7031763914176</v>
      </c>
      <c r="AOG6">
        <v>14.8929581462495</v>
      </c>
      <c r="AOH6">
        <v>4.2474999999999996</v>
      </c>
      <c r="AOI6">
        <v>14.9398232731987</v>
      </c>
      <c r="AOJ6">
        <v>4.2474999999999996</v>
      </c>
    </row>
    <row r="7" spans="1:1076">
      <c r="A7" t="s">
        <v>2951</v>
      </c>
      <c r="B7">
        <v>2.9</v>
      </c>
      <c r="D7">
        <v>2.9</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-496.17534242055001</v>
      </c>
      <c r="GC7">
        <v>-359.01400271920602</v>
      </c>
      <c r="GD7">
        <v>-767.91573595924694</v>
      </c>
      <c r="GE7">
        <v>-352.67683359120599</v>
      </c>
      <c r="GF7">
        <v>-254.456731764408</v>
      </c>
      <c r="GG7">
        <v>-531.95870667387305</v>
      </c>
      <c r="GH7">
        <v>-533.394339110842</v>
      </c>
      <c r="GI7">
        <v>-405.47271643483799</v>
      </c>
      <c r="GJ7">
        <v>-837.51564969559695</v>
      </c>
      <c r="GK7">
        <v>-354.20745009126898</v>
      </c>
      <c r="GL7">
        <v>-253.604943624246</v>
      </c>
      <c r="GM7">
        <v>-530.55532984032197</v>
      </c>
      <c r="GN7">
        <v>-59.485502312290599</v>
      </c>
      <c r="GO7">
        <v>15.875736433661899</v>
      </c>
      <c r="GP7">
        <v>16.163362844725199</v>
      </c>
      <c r="GQ7">
        <v>45.262685409711104</v>
      </c>
      <c r="GR7">
        <v>41.324166647546598</v>
      </c>
      <c r="GS7">
        <v>249.68717149626599</v>
      </c>
      <c r="GT7">
        <v>-43.944112927123797</v>
      </c>
      <c r="GU7">
        <v>15.8448372162492</v>
      </c>
      <c r="GV7">
        <v>16.156059042780502</v>
      </c>
      <c r="GW7">
        <v>25.636100954972999</v>
      </c>
      <c r="GX7">
        <v>13.5803902490438</v>
      </c>
      <c r="GY7">
        <v>151.17919191766799</v>
      </c>
      <c r="GZ7">
        <v>-69.943488031617804</v>
      </c>
      <c r="HA7">
        <v>15.955088995051399</v>
      </c>
      <c r="HB7">
        <v>16.265903533655401</v>
      </c>
      <c r="HC7">
        <v>38.230467812092499</v>
      </c>
      <c r="HD7">
        <v>14.558386153359301</v>
      </c>
      <c r="HE7">
        <v>221.91760106560699</v>
      </c>
      <c r="HF7">
        <v>-44.4450361634877</v>
      </c>
      <c r="HG7">
        <v>15.8348890358607</v>
      </c>
      <c r="HH7">
        <v>16.149274195377998</v>
      </c>
      <c r="HI7">
        <v>26.367863834106998</v>
      </c>
      <c r="HJ7">
        <v>16.132976104648598</v>
      </c>
      <c r="HK7">
        <v>154.72293173092501</v>
      </c>
      <c r="HL7">
        <v>-473.88308490135699</v>
      </c>
      <c r="HM7">
        <v>15.9445005858095</v>
      </c>
      <c r="HN7">
        <v>16.136604300809299</v>
      </c>
      <c r="HO7">
        <v>-258.04860382884601</v>
      </c>
      <c r="HP7">
        <v>-393.05235916855298</v>
      </c>
      <c r="HQ7">
        <v>15.509937552860899</v>
      </c>
      <c r="HR7">
        <v>-807.88217396247205</v>
      </c>
      <c r="HS7">
        <v>-393.79407886198402</v>
      </c>
      <c r="HT7">
        <v>16.2180653052983</v>
      </c>
      <c r="HU7">
        <v>16.270764611402399</v>
      </c>
      <c r="HV7">
        <v>-223.94594923107701</v>
      </c>
      <c r="HW7">
        <v>-354.32540740757099</v>
      </c>
      <c r="HX7">
        <v>15.7885338677606</v>
      </c>
      <c r="HY7">
        <v>-685.40016424980297</v>
      </c>
      <c r="HZ7">
        <v>16.309211530775102</v>
      </c>
      <c r="IA7">
        <v>16.3172576005806</v>
      </c>
      <c r="IB7">
        <v>-387.84500627216801</v>
      </c>
      <c r="IC7">
        <v>-597.74989371233005</v>
      </c>
      <c r="ID7">
        <v>-564.100807735329</v>
      </c>
      <c r="IE7">
        <v>15.910750423655101</v>
      </c>
      <c r="IF7">
        <v>-1087.5333187925</v>
      </c>
      <c r="IG7">
        <v>-59.366272007642898</v>
      </c>
      <c r="IH7">
        <v>16.211745146475199</v>
      </c>
      <c r="II7">
        <v>16.2676022433687</v>
      </c>
      <c r="IJ7">
        <v>-222.116494739084</v>
      </c>
      <c r="IK7">
        <v>-53.163488579263699</v>
      </c>
      <c r="IL7">
        <v>-394.390617057469</v>
      </c>
      <c r="IM7">
        <v>-352.07387977011899</v>
      </c>
      <c r="IN7">
        <v>15.782811353905601</v>
      </c>
      <c r="IO7">
        <v>1.9077449283502099</v>
      </c>
      <c r="IP7">
        <v>-680.29959436322895</v>
      </c>
      <c r="IQ7">
        <v>-2.5925781778227299</v>
      </c>
      <c r="IR7">
        <v>6.4548403966955297</v>
      </c>
      <c r="IS7">
        <v>12.976977221187701</v>
      </c>
      <c r="IT7">
        <v>6.3113819169198697</v>
      </c>
      <c r="IU7">
        <v>29.997251562816501</v>
      </c>
      <c r="IV7">
        <v>-56.657822944639797</v>
      </c>
      <c r="IW7">
        <v>15.2025905810324</v>
      </c>
      <c r="IX7">
        <v>15.509937552860899</v>
      </c>
      <c r="IY7">
        <v>45.274234246244099</v>
      </c>
      <c r="IZ7">
        <v>35.252076556892398</v>
      </c>
      <c r="JA7">
        <v>219.60964199382801</v>
      </c>
      <c r="JB7">
        <v>-53.788395128100198</v>
      </c>
      <c r="JC7">
        <v>15.3444272022533</v>
      </c>
      <c r="JD7">
        <v>15.7885338677606</v>
      </c>
      <c r="JE7">
        <v>23.7640465392879</v>
      </c>
      <c r="JF7">
        <v>-26.3800289000202</v>
      </c>
      <c r="JG7">
        <v>58.6896835622073</v>
      </c>
      <c r="JH7">
        <v>-81.295671927137704</v>
      </c>
      <c r="JI7">
        <v>15.4511672184655</v>
      </c>
      <c r="JJ7">
        <v>15.910750423655101</v>
      </c>
      <c r="JK7">
        <v>39.326064740377298</v>
      </c>
      <c r="JL7">
        <v>-36.471429604140702</v>
      </c>
      <c r="JM7">
        <v>75.854174388634107</v>
      </c>
      <c r="JN7">
        <v>-55.769936579963598</v>
      </c>
      <c r="JO7">
        <v>15.3440689614718</v>
      </c>
      <c r="JP7">
        <v>15.782811353905601</v>
      </c>
      <c r="JQ7">
        <v>0.91307282813323798</v>
      </c>
      <c r="JR7">
        <v>22.495036979623698</v>
      </c>
      <c r="JS7">
        <v>1.05683449273328</v>
      </c>
      <c r="JT7">
        <v>-28.4661190455789</v>
      </c>
      <c r="JU7">
        <v>61.394263584229599</v>
      </c>
      <c r="JV7">
        <v>-528.42878836917305</v>
      </c>
      <c r="JW7">
        <v>-444.18476914516702</v>
      </c>
      <c r="JX7">
        <v>-1230.82948645745</v>
      </c>
      <c r="JY7">
        <v>-448.61187845316601</v>
      </c>
      <c r="JZ7">
        <v>-410.14574570232702</v>
      </c>
      <c r="KA7">
        <v>-990.61067955488204</v>
      </c>
      <c r="KB7">
        <v>-646.15816290340899</v>
      </c>
      <c r="KC7">
        <v>-600.66217110423997</v>
      </c>
      <c r="KD7">
        <v>-1498.77991499785</v>
      </c>
      <c r="KE7">
        <v>-496.97311115967199</v>
      </c>
      <c r="KF7">
        <v>12.9066264819813</v>
      </c>
      <c r="KG7">
        <v>-301.11248445380102</v>
      </c>
      <c r="KH7">
        <v>1.3284788860018399</v>
      </c>
      <c r="KI7">
        <v>-471.366470607574</v>
      </c>
      <c r="KJ7">
        <v>-1091.05041429891</v>
      </c>
      <c r="KK7">
        <v>-72.541692000252397</v>
      </c>
      <c r="KL7">
        <v>11.693945010555</v>
      </c>
      <c r="KM7">
        <v>13.0382144751108</v>
      </c>
      <c r="KN7">
        <v>49.864680155897602</v>
      </c>
      <c r="KO7">
        <v>10.630253922214701</v>
      </c>
      <c r="KP7">
        <v>-3.5571872817716299</v>
      </c>
      <c r="KQ7">
        <v>-233.705623179681</v>
      </c>
      <c r="KR7">
        <v>-1103.04513135499</v>
      </c>
      <c r="KS7">
        <v>-76.882408290448694</v>
      </c>
      <c r="KT7">
        <v>12.037467576799999</v>
      </c>
      <c r="KU7">
        <v>13.4974068556182</v>
      </c>
      <c r="KV7">
        <v>4.1457151225017999</v>
      </c>
      <c r="KW7">
        <v>10.939510101096699</v>
      </c>
      <c r="KX7">
        <v>-3.4568775520987201</v>
      </c>
      <c r="KY7">
        <v>-247.35218002537101</v>
      </c>
      <c r="KZ7">
        <v>-796.58822139424103</v>
      </c>
      <c r="LA7">
        <v>-108.90073309314501</v>
      </c>
      <c r="LB7">
        <v>11.9344289786671</v>
      </c>
      <c r="LC7">
        <v>13.3755319352919</v>
      </c>
      <c r="LD7">
        <v>21.246477378045601</v>
      </c>
      <c r="LE7">
        <v>10.8634508142316</v>
      </c>
      <c r="LF7">
        <v>-3.5545903211741199</v>
      </c>
      <c r="LG7">
        <v>-369.17677853359999</v>
      </c>
      <c r="LH7">
        <v>-1231.03766133771</v>
      </c>
      <c r="LI7">
        <v>-93.597738759364205</v>
      </c>
      <c r="LJ7">
        <v>12.1659624145384</v>
      </c>
      <c r="LK7">
        <v>13.6582235596678</v>
      </c>
      <c r="LL7">
        <v>-20.276518803912801</v>
      </c>
      <c r="LM7">
        <v>11.0865961087671</v>
      </c>
      <c r="LN7">
        <v>-3.0730963200016999</v>
      </c>
      <c r="LO7">
        <v>-302.04895699963402</v>
      </c>
      <c r="LP7">
        <v>-835.73297751263397</v>
      </c>
      <c r="LQ7">
        <v>-30.162595211141799</v>
      </c>
      <c r="LR7">
        <v>16.925857365024498</v>
      </c>
      <c r="LS7">
        <v>16.440999999999999</v>
      </c>
      <c r="LT7">
        <v>151.447948329784</v>
      </c>
      <c r="LU7">
        <v>802.75873954997098</v>
      </c>
      <c r="LV7">
        <v>16.300853567513901</v>
      </c>
      <c r="LW7">
        <v>16.1182010126305</v>
      </c>
      <c r="LX7">
        <v>-82.899458453739996</v>
      </c>
      <c r="LY7">
        <v>-20.154848027086501</v>
      </c>
      <c r="LZ7">
        <v>16.8765618907576</v>
      </c>
      <c r="MA7">
        <v>16.440999999999999</v>
      </c>
      <c r="MB7">
        <v>96.755587615632194</v>
      </c>
      <c r="MC7">
        <v>521.07562395137199</v>
      </c>
      <c r="MD7">
        <v>16.233573236695001</v>
      </c>
      <c r="ME7">
        <v>16.087227029976699</v>
      </c>
      <c r="MF7">
        <v>-56.351503365707501</v>
      </c>
      <c r="MG7">
        <v>-31.015129902275898</v>
      </c>
      <c r="MH7">
        <v>16.911142994587301</v>
      </c>
      <c r="MI7">
        <v>16.440999999999999</v>
      </c>
      <c r="MJ7">
        <v>150.88324401316399</v>
      </c>
      <c r="MK7">
        <v>791.39706628395504</v>
      </c>
      <c r="ML7">
        <v>16.298711238108599</v>
      </c>
      <c r="MM7">
        <v>16.185398795567099</v>
      </c>
      <c r="MN7">
        <v>-78.750231070219101</v>
      </c>
      <c r="MO7">
        <v>-20.813292750599999</v>
      </c>
      <c r="MP7">
        <v>16.8760122339147</v>
      </c>
      <c r="MQ7">
        <v>16.440999999999999</v>
      </c>
      <c r="MR7">
        <v>96.792600488883394</v>
      </c>
      <c r="MS7">
        <v>521.98506780637899</v>
      </c>
      <c r="MT7">
        <v>16.233051904734101</v>
      </c>
      <c r="MU7">
        <v>16.084429270633699</v>
      </c>
      <c r="MV7">
        <v>-56.307745831778703</v>
      </c>
      <c r="MW7">
        <v>-28.1159359986273</v>
      </c>
      <c r="MX7">
        <v>15.8892820354113</v>
      </c>
      <c r="MY7">
        <v>15.979023275892301</v>
      </c>
      <c r="MZ7">
        <v>90.564441874718597</v>
      </c>
      <c r="NA7">
        <v>557.45530892639499</v>
      </c>
      <c r="NB7">
        <v>15.442879885270401</v>
      </c>
      <c r="NC7">
        <v>15.4151042181776</v>
      </c>
      <c r="ND7">
        <v>-76.815639150020203</v>
      </c>
      <c r="NE7">
        <v>-18.916278836635101</v>
      </c>
      <c r="NF7">
        <v>15.8695391340902</v>
      </c>
      <c r="NG7">
        <v>15.9506563804365</v>
      </c>
      <c r="NH7">
        <v>56.739421064604898</v>
      </c>
      <c r="NI7">
        <v>354.44798502702298</v>
      </c>
      <c r="NJ7">
        <v>15.422498760207301</v>
      </c>
      <c r="NK7">
        <v>15.597743071197</v>
      </c>
      <c r="NL7">
        <v>-49.708882126995199</v>
      </c>
      <c r="NM7">
        <v>-28.8384336039258</v>
      </c>
      <c r="NN7">
        <v>15.957597240223199</v>
      </c>
      <c r="NO7">
        <v>16.0515859236687</v>
      </c>
      <c r="NP7">
        <v>97.753452694945693</v>
      </c>
      <c r="NQ7">
        <v>557.31492156436195</v>
      </c>
      <c r="NR7">
        <v>15.5232745685349</v>
      </c>
      <c r="NS7">
        <v>15.719674941461401</v>
      </c>
      <c r="NT7">
        <v>-65.097384728494504</v>
      </c>
      <c r="NU7">
        <v>-19.662851483287401</v>
      </c>
      <c r="NV7">
        <v>15.862040554907701</v>
      </c>
      <c r="NW7" s="35">
        <v>15.9396568633763</v>
      </c>
      <c r="NX7" s="35">
        <v>1.7</v>
      </c>
      <c r="NY7">
        <v>56.007787600616503</v>
      </c>
      <c r="NZ7" s="35">
        <v>352.881772629686</v>
      </c>
      <c r="OA7">
        <v>15.417827580699599</v>
      </c>
      <c r="OB7" s="35">
        <v>15.5925404080742</v>
      </c>
      <c r="OC7" s="35">
        <v>1.7</v>
      </c>
      <c r="OD7">
        <v>-49.767261192933603</v>
      </c>
      <c r="OE7">
        <v>1.7</v>
      </c>
      <c r="OF7">
        <v>1.7</v>
      </c>
      <c r="OG7">
        <v>-27.508921323574999</v>
      </c>
      <c r="OH7">
        <v>14.8850970213257</v>
      </c>
      <c r="OI7">
        <v>15.286996399646201</v>
      </c>
      <c r="OJ7">
        <v>113.40603615987099</v>
      </c>
      <c r="OK7">
        <v>861.76659098578898</v>
      </c>
      <c r="OL7">
        <v>14.1225911558543</v>
      </c>
      <c r="OM7">
        <v>13.632413432828001</v>
      </c>
      <c r="ON7">
        <v>-172.49826224950399</v>
      </c>
      <c r="OO7">
        <v>-19.040767381949799</v>
      </c>
      <c r="OP7">
        <v>14.919509534741501</v>
      </c>
      <c r="OQ7">
        <v>15.358691073990901</v>
      </c>
      <c r="OR7">
        <v>68.315006984598497</v>
      </c>
      <c r="OS7">
        <v>545.97014018732602</v>
      </c>
      <c r="OT7">
        <v>14.155308334675899</v>
      </c>
      <c r="OU7">
        <v>13.9357759893068</v>
      </c>
      <c r="OV7">
        <v>-113.654957690853</v>
      </c>
      <c r="OW7">
        <v>-29.167516173889702</v>
      </c>
      <c r="OX7">
        <v>14.9753619384025</v>
      </c>
      <c r="OY7">
        <v>15.442789267819601</v>
      </c>
      <c r="OZ7">
        <v>114.209181701567</v>
      </c>
      <c r="PA7">
        <v>876.25097399236597</v>
      </c>
      <c r="PB7">
        <v>14.202747826054001</v>
      </c>
      <c r="PC7">
        <v>13.8820883099496</v>
      </c>
      <c r="PD7">
        <v>-175.485239987364</v>
      </c>
      <c r="PE7">
        <v>-20.2483856970468</v>
      </c>
      <c r="PF7">
        <v>14.9281097392583</v>
      </c>
      <c r="PG7">
        <v>15.363720747799</v>
      </c>
      <c r="PH7">
        <v>1.7</v>
      </c>
      <c r="PI7">
        <v>64.366774224495899</v>
      </c>
      <c r="PJ7">
        <v>543.99726726858</v>
      </c>
      <c r="PK7">
        <v>14.162399001167101</v>
      </c>
      <c r="PL7">
        <v>14.041675435561199</v>
      </c>
      <c r="PM7">
        <v>1.7</v>
      </c>
      <c r="PN7" s="35">
        <v>-117.962638435545</v>
      </c>
      <c r="PO7">
        <v>15.964831881514399</v>
      </c>
      <c r="PP7">
        <v>15.950372292141999</v>
      </c>
      <c r="PQ7">
        <v>16.050713497387999</v>
      </c>
      <c r="PR7">
        <v>15.9460185532179</v>
      </c>
      <c r="PS7">
        <v>16.955710659881198</v>
      </c>
      <c r="PT7">
        <v>15.3071179004661</v>
      </c>
      <c r="PU7">
        <v>15.549945156619501</v>
      </c>
      <c r="PV7">
        <v>15.668074508511999</v>
      </c>
      <c r="PW7">
        <v>15.544765636162101</v>
      </c>
      <c r="PX7">
        <v>16.2577732148102</v>
      </c>
      <c r="PY7">
        <v>13.293730784313601</v>
      </c>
      <c r="PZ7">
        <v>13.67920160767</v>
      </c>
      <c r="QA7">
        <v>13.5872554841458</v>
      </c>
      <c r="QB7">
        <v>13.812662996949999</v>
      </c>
      <c r="QC7">
        <v>14.1746558223865</v>
      </c>
      <c r="QD7" s="35">
        <v>15.3020814603488</v>
      </c>
      <c r="QE7" s="35">
        <v>17.319622323529501</v>
      </c>
      <c r="QF7">
        <v>17.4248285518198</v>
      </c>
      <c r="QG7">
        <v>17.605968367338999</v>
      </c>
      <c r="QH7">
        <v>17.414127487351902</v>
      </c>
      <c r="QI7">
        <v>16.948108064129102</v>
      </c>
      <c r="QJ7">
        <v>16.711361877613701</v>
      </c>
      <c r="QK7">
        <v>17.400495324039099</v>
      </c>
      <c r="QL7">
        <v>17.5254150654645</v>
      </c>
      <c r="QM7">
        <v>17.390103143865598</v>
      </c>
      <c r="QN7">
        <v>-3452.3030530886399</v>
      </c>
      <c r="QO7">
        <v>16.228011751988301</v>
      </c>
      <c r="QP7">
        <v>110.292472285719</v>
      </c>
      <c r="QQ7">
        <v>14.9585097645127</v>
      </c>
      <c r="QR7">
        <v>15.6902083272703</v>
      </c>
      <c r="QS7">
        <v>15.801360548006301</v>
      </c>
      <c r="QT7">
        <v>16.2548339996805</v>
      </c>
      <c r="QU7">
        <v>14.365357933259</v>
      </c>
      <c r="QV7">
        <v>14.9223171273144</v>
      </c>
      <c r="QW7">
        <v>0</v>
      </c>
      <c r="QX7">
        <v>0</v>
      </c>
      <c r="QY7">
        <v>0</v>
      </c>
      <c r="QZ7">
        <v>0</v>
      </c>
      <c r="RA7">
        <v>0</v>
      </c>
      <c r="RB7">
        <v>0</v>
      </c>
      <c r="RC7">
        <v>0</v>
      </c>
      <c r="RD7">
        <v>0</v>
      </c>
      <c r="RE7">
        <v>0</v>
      </c>
      <c r="RF7">
        <v>0</v>
      </c>
      <c r="RG7">
        <v>0</v>
      </c>
      <c r="RH7" s="35">
        <v>0</v>
      </c>
      <c r="RI7">
        <v>5903.90357298242</v>
      </c>
      <c r="RJ7" s="35">
        <v>0</v>
      </c>
      <c r="RK7" s="35">
        <v>18.674412765544499</v>
      </c>
      <c r="RL7">
        <v>8093.9436807649799</v>
      </c>
      <c r="RM7">
        <v>8093.9436807649799</v>
      </c>
      <c r="RN7">
        <v>12278.6291231594</v>
      </c>
      <c r="RO7" s="35">
        <v>4174.8072695824703</v>
      </c>
      <c r="RP7">
        <v>0</v>
      </c>
      <c r="RQ7">
        <v>18.899284811497498</v>
      </c>
      <c r="RR7">
        <v>5199.0574771152396</v>
      </c>
      <c r="RS7">
        <v>5199.0574771152396</v>
      </c>
      <c r="RT7">
        <v>7855.6311007169897</v>
      </c>
      <c r="RU7">
        <v>6698.9639577601802</v>
      </c>
      <c r="RV7">
        <v>0</v>
      </c>
      <c r="RW7" s="35">
        <v>19.161223237289899</v>
      </c>
      <c r="RX7">
        <v>7855.3821112895203</v>
      </c>
      <c r="RY7">
        <v>7855.3821112895203</v>
      </c>
      <c r="RZ7">
        <v>12036.6328162475</v>
      </c>
      <c r="SA7">
        <v>4128.9442287121001</v>
      </c>
      <c r="SB7">
        <v>0</v>
      </c>
      <c r="SC7">
        <v>18.882236421485899</v>
      </c>
      <c r="SD7">
        <v>5181.80576475418</v>
      </c>
      <c r="SE7">
        <v>5181.80576475418</v>
      </c>
      <c r="SF7">
        <v>7838.40083057641</v>
      </c>
      <c r="SG7">
        <v>0</v>
      </c>
      <c r="SH7">
        <v>542.35808007369405</v>
      </c>
      <c r="SI7">
        <v>16.940505468376902</v>
      </c>
      <c r="SJ7">
        <v>33677.838618273003</v>
      </c>
      <c r="SK7">
        <v>33677.838618273003</v>
      </c>
      <c r="SL7">
        <v>56243.950087359801</v>
      </c>
      <c r="SM7">
        <v>21.1111</v>
      </c>
      <c r="SN7">
        <v>23.8889</v>
      </c>
      <c r="SO7">
        <v>308.91485713117203</v>
      </c>
      <c r="SP7">
        <v>47.513454675041203</v>
      </c>
      <c r="SQ7">
        <v>16.0875179692746</v>
      </c>
      <c r="SR7">
        <v>0</v>
      </c>
      <c r="SS7">
        <v>0</v>
      </c>
      <c r="ST7">
        <v>0</v>
      </c>
      <c r="SU7">
        <v>240.05720754513399</v>
      </c>
      <c r="SV7">
        <v>31.306270036166602</v>
      </c>
      <c r="SW7">
        <v>16.164185214403901</v>
      </c>
      <c r="SX7">
        <v>0</v>
      </c>
      <c r="SY7">
        <v>0</v>
      </c>
      <c r="SZ7">
        <v>0</v>
      </c>
      <c r="TA7">
        <v>420.43468985102601</v>
      </c>
      <c r="TB7">
        <v>47.131740452077203</v>
      </c>
      <c r="TC7">
        <v>16.3278292152951</v>
      </c>
      <c r="TD7">
        <v>0</v>
      </c>
      <c r="TE7">
        <v>0</v>
      </c>
      <c r="TF7">
        <v>0</v>
      </c>
      <c r="TG7">
        <v>235.125829974829</v>
      </c>
      <c r="TH7">
        <v>30.653232988139099</v>
      </c>
      <c r="TI7">
        <v>16.135589251824801</v>
      </c>
      <c r="TJ7">
        <v>0</v>
      </c>
      <c r="TK7">
        <v>0</v>
      </c>
      <c r="TL7">
        <v>0</v>
      </c>
      <c r="TM7">
        <v>43.227284705706602</v>
      </c>
      <c r="TN7">
        <v>477.25641011610998</v>
      </c>
      <c r="TO7">
        <v>16.579296237688901</v>
      </c>
      <c r="TP7">
        <v>0</v>
      </c>
      <c r="TQ7">
        <v>0</v>
      </c>
      <c r="TR7">
        <v>0</v>
      </c>
      <c r="TS7">
        <v>6160.8578935303403</v>
      </c>
      <c r="TT7">
        <v>0</v>
      </c>
      <c r="TU7">
        <v>18.115605854761402</v>
      </c>
      <c r="TV7">
        <v>9139.0758027307202</v>
      </c>
      <c r="TW7">
        <v>9139.0758027307202</v>
      </c>
      <c r="TX7">
        <v>13332.4343339855</v>
      </c>
      <c r="TY7">
        <v>5199.2438528456896</v>
      </c>
      <c r="TZ7">
        <v>0</v>
      </c>
      <c r="UA7">
        <v>19.2510454914588</v>
      </c>
      <c r="UB7">
        <v>5629.64426256345</v>
      </c>
      <c r="UC7">
        <v>5629.64426256345</v>
      </c>
      <c r="UD7">
        <v>8286.0718402175207</v>
      </c>
      <c r="UE7">
        <v>7919.2827685355296</v>
      </c>
      <c r="UF7">
        <v>0</v>
      </c>
      <c r="UG7">
        <v>19.382755622417001</v>
      </c>
      <c r="UH7">
        <v>8488.8778605606403</v>
      </c>
      <c r="UI7">
        <v>8488.8778605606403</v>
      </c>
      <c r="UJ7">
        <v>12669.5944092103</v>
      </c>
      <c r="UK7">
        <v>5152.5629861468697</v>
      </c>
      <c r="UL7">
        <v>0</v>
      </c>
      <c r="UM7">
        <v>19.2354406515691</v>
      </c>
      <c r="UN7">
        <v>5605.5732286163602</v>
      </c>
      <c r="UO7">
        <v>5605.5732286163602</v>
      </c>
      <c r="UP7">
        <v>8262.0764925420408</v>
      </c>
      <c r="UQ7">
        <v>0</v>
      </c>
      <c r="UR7">
        <v>711.92831182945804</v>
      </c>
      <c r="US7">
        <v>16.198250289166399</v>
      </c>
      <c r="UT7">
        <v>39733.796583654999</v>
      </c>
      <c r="UU7">
        <v>39733.796583654999</v>
      </c>
      <c r="UV7">
        <v>62402.4787714552</v>
      </c>
      <c r="UW7">
        <v>21.1111</v>
      </c>
      <c r="UX7">
        <v>23.8889</v>
      </c>
      <c r="UY7">
        <v>322.795939748119</v>
      </c>
      <c r="UZ7">
        <v>49.286561389191398</v>
      </c>
      <c r="VA7">
        <v>15.428937036368101</v>
      </c>
      <c r="VB7">
        <v>0</v>
      </c>
      <c r="VC7">
        <v>0</v>
      </c>
      <c r="VD7">
        <v>0</v>
      </c>
      <c r="VE7">
        <v>470.84747641963497</v>
      </c>
      <c r="VF7">
        <v>58.1444474184323</v>
      </c>
      <c r="VG7">
        <v>15.956196675887099</v>
      </c>
      <c r="VH7">
        <v>0</v>
      </c>
      <c r="VI7">
        <v>0</v>
      </c>
      <c r="VJ7">
        <v>0</v>
      </c>
      <c r="VK7">
        <v>675.36254687972303</v>
      </c>
      <c r="VL7">
        <v>77.567608178038697</v>
      </c>
      <c r="VM7">
        <v>16.005665524621399</v>
      </c>
      <c r="VN7">
        <v>0</v>
      </c>
      <c r="VO7">
        <v>0</v>
      </c>
      <c r="VP7">
        <v>0</v>
      </c>
      <c r="VQ7">
        <v>483.72781527643502</v>
      </c>
      <c r="VR7">
        <v>59.272388256222499</v>
      </c>
      <c r="VS7">
        <v>15.9759685639401</v>
      </c>
      <c r="VT7">
        <v>0</v>
      </c>
      <c r="VU7">
        <v>0</v>
      </c>
      <c r="VV7">
        <v>0</v>
      </c>
      <c r="VW7">
        <v>139.48762335652501</v>
      </c>
      <c r="VX7">
        <v>496.20735521913798</v>
      </c>
      <c r="VY7">
        <v>15.8541032601536</v>
      </c>
      <c r="VZ7">
        <v>0</v>
      </c>
      <c r="WA7">
        <v>0</v>
      </c>
      <c r="WB7">
        <v>0</v>
      </c>
      <c r="WC7">
        <v>6869.3518010862999</v>
      </c>
      <c r="WD7">
        <v>0</v>
      </c>
      <c r="WE7">
        <v>16.6232887447119</v>
      </c>
      <c r="WF7">
        <v>12014.139689842301</v>
      </c>
      <c r="WG7">
        <v>12014.139689842301</v>
      </c>
      <c r="WH7">
        <v>16228.5301109709</v>
      </c>
      <c r="WI7">
        <v>0</v>
      </c>
      <c r="WJ7">
        <v>5409.1101383814103</v>
      </c>
      <c r="WK7">
        <v>0</v>
      </c>
      <c r="WL7">
        <v>17.701215046870601</v>
      </c>
      <c r="WM7">
        <v>7527.8135602450802</v>
      </c>
      <c r="WN7">
        <v>7527.8135602450802</v>
      </c>
      <c r="WO7">
        <v>10195.656161204401</v>
      </c>
      <c r="WP7">
        <v>21.1111</v>
      </c>
      <c r="WQ7">
        <v>23.8889</v>
      </c>
      <c r="WR7">
        <v>9197.9727076141698</v>
      </c>
      <c r="WS7">
        <v>0</v>
      </c>
      <c r="WT7">
        <v>18.015465611866802</v>
      </c>
      <c r="WU7">
        <v>11328.7919436911</v>
      </c>
      <c r="WV7">
        <v>11328.7919436911</v>
      </c>
      <c r="WW7">
        <v>15532.2750717499</v>
      </c>
      <c r="WX7">
        <v>0</v>
      </c>
      <c r="WY7">
        <v>6524.8544592528997</v>
      </c>
      <c r="WZ7">
        <v>0</v>
      </c>
      <c r="XA7">
        <v>18.697005002411</v>
      </c>
      <c r="XB7">
        <v>7138.7610648892596</v>
      </c>
      <c r="XC7">
        <v>7138.7610648892596</v>
      </c>
      <c r="XD7">
        <v>9802.6618028847497</v>
      </c>
      <c r="XE7">
        <v>654.75372693370298</v>
      </c>
      <c r="XF7">
        <v>0</v>
      </c>
      <c r="XG7">
        <v>14.556060044131501</v>
      </c>
      <c r="XH7">
        <v>51951.349249362298</v>
      </c>
      <c r="XI7">
        <v>51951.349249362298</v>
      </c>
      <c r="XJ7">
        <v>73738.287901779404</v>
      </c>
      <c r="XK7">
        <v>21.1111</v>
      </c>
      <c r="XL7">
        <v>23.8889</v>
      </c>
      <c r="XM7">
        <v>690.89368460159903</v>
      </c>
      <c r="XN7">
        <v>0</v>
      </c>
      <c r="XO7">
        <v>11.8562763837679</v>
      </c>
      <c r="XP7">
        <v>0</v>
      </c>
      <c r="XQ7">
        <v>0</v>
      </c>
      <c r="XR7">
        <v>0</v>
      </c>
      <c r="XS7">
        <v>662.20141815454201</v>
      </c>
      <c r="XT7">
        <v>0</v>
      </c>
      <c r="XU7">
        <v>12.5827939180803</v>
      </c>
      <c r="XV7">
        <v>0</v>
      </c>
      <c r="XW7">
        <v>0</v>
      </c>
      <c r="XX7">
        <v>0</v>
      </c>
      <c r="XY7">
        <v>1332.4034923674401</v>
      </c>
      <c r="XZ7">
        <v>0</v>
      </c>
      <c r="YA7">
        <v>12.7344636062774</v>
      </c>
      <c r="YB7">
        <v>0</v>
      </c>
      <c r="YC7">
        <v>0</v>
      </c>
      <c r="YD7">
        <v>0</v>
      </c>
      <c r="YE7">
        <v>1040.17420781892</v>
      </c>
      <c r="YF7">
        <v>0</v>
      </c>
      <c r="YG7">
        <v>13.2796084878384</v>
      </c>
      <c r="YH7">
        <v>0</v>
      </c>
      <c r="YI7">
        <v>0</v>
      </c>
      <c r="YJ7">
        <v>0</v>
      </c>
      <c r="YK7">
        <v>1519.7444453694</v>
      </c>
      <c r="YL7">
        <v>0</v>
      </c>
      <c r="YM7">
        <v>12.913981000481099</v>
      </c>
      <c r="YN7">
        <v>0</v>
      </c>
      <c r="YO7">
        <v>0</v>
      </c>
      <c r="YP7">
        <v>0</v>
      </c>
      <c r="YQ7">
        <v>0</v>
      </c>
      <c r="YR7">
        <v>33.292996833632202</v>
      </c>
      <c r="YS7">
        <v>16.530235808316601</v>
      </c>
      <c r="YT7">
        <v>0</v>
      </c>
      <c r="YU7">
        <v>0</v>
      </c>
      <c r="YV7">
        <v>0</v>
      </c>
      <c r="YW7">
        <v>0</v>
      </c>
      <c r="YX7">
        <v>16.505418027133299</v>
      </c>
      <c r="YY7">
        <v>16.479400026539398</v>
      </c>
      <c r="YZ7">
        <v>0</v>
      </c>
      <c r="ZA7">
        <v>0</v>
      </c>
      <c r="ZB7">
        <v>0</v>
      </c>
      <c r="ZC7">
        <v>0</v>
      </c>
      <c r="ZD7">
        <v>38.274082113580597</v>
      </c>
      <c r="ZE7">
        <v>16.5147306162633</v>
      </c>
      <c r="ZF7">
        <v>0</v>
      </c>
      <c r="ZG7">
        <v>0</v>
      </c>
      <c r="ZH7">
        <v>0</v>
      </c>
      <c r="ZI7">
        <v>0</v>
      </c>
      <c r="ZJ7">
        <v>15.9871177050849</v>
      </c>
      <c r="ZK7">
        <v>16.478631070885399</v>
      </c>
      <c r="ZL7">
        <v>0</v>
      </c>
      <c r="ZM7">
        <v>0</v>
      </c>
      <c r="ZN7">
        <v>0</v>
      </c>
      <c r="ZO7">
        <v>0</v>
      </c>
      <c r="ZP7">
        <v>3335.76158969986</v>
      </c>
      <c r="ZQ7">
        <v>16.3715906423596</v>
      </c>
      <c r="ZR7">
        <v>0</v>
      </c>
      <c r="ZS7">
        <v>0</v>
      </c>
      <c r="ZT7">
        <v>0</v>
      </c>
      <c r="ZU7">
        <v>5.5814332741568897</v>
      </c>
      <c r="ZV7">
        <v>0.63757998197820598</v>
      </c>
      <c r="ZW7">
        <v>15.6395203909965</v>
      </c>
      <c r="ZX7">
        <v>0</v>
      </c>
      <c r="ZY7">
        <v>0</v>
      </c>
      <c r="ZZ7">
        <v>0</v>
      </c>
      <c r="AAA7">
        <v>9.9733712749311998</v>
      </c>
      <c r="AAB7">
        <v>0.58402993479307996</v>
      </c>
      <c r="AAC7">
        <v>15.628840162199699</v>
      </c>
      <c r="AAD7">
        <v>0</v>
      </c>
      <c r="AAE7">
        <v>0</v>
      </c>
      <c r="AAF7">
        <v>0</v>
      </c>
      <c r="AAG7">
        <v>1.1542126578760901</v>
      </c>
      <c r="AAH7">
        <v>11.4151382039447</v>
      </c>
      <c r="AAI7">
        <v>15.6917049384433</v>
      </c>
      <c r="AAJ7">
        <v>0</v>
      </c>
      <c r="AAK7">
        <v>0</v>
      </c>
      <c r="AAL7">
        <v>0</v>
      </c>
      <c r="AAM7">
        <v>11.2847028754995</v>
      </c>
      <c r="AAN7">
        <v>0.25320991058447401</v>
      </c>
      <c r="AAO7">
        <v>15.624621278102699</v>
      </c>
      <c r="AAP7">
        <v>0</v>
      </c>
      <c r="AAQ7">
        <v>0</v>
      </c>
      <c r="AAR7">
        <v>0</v>
      </c>
      <c r="AAS7">
        <v>0</v>
      </c>
      <c r="AAT7">
        <v>3000.72547522063</v>
      </c>
      <c r="AAU7">
        <v>15.6394253077291</v>
      </c>
      <c r="AAV7">
        <v>0</v>
      </c>
      <c r="AAW7">
        <v>0</v>
      </c>
      <c r="AAX7">
        <v>0</v>
      </c>
      <c r="AAY7">
        <v>75.855180537404706</v>
      </c>
      <c r="AAZ7">
        <v>0</v>
      </c>
      <c r="ABA7">
        <v>14.571866739061701</v>
      </c>
      <c r="ABB7">
        <v>0</v>
      </c>
      <c r="ABC7">
        <v>0</v>
      </c>
      <c r="ABD7">
        <v>0</v>
      </c>
      <c r="ABE7">
        <v>63.6215252262704</v>
      </c>
      <c r="ABF7">
        <v>0</v>
      </c>
      <c r="ABG7">
        <v>14.6307760466552</v>
      </c>
      <c r="ABH7">
        <v>0</v>
      </c>
      <c r="ABI7">
        <v>0</v>
      </c>
      <c r="ABJ7">
        <v>0</v>
      </c>
      <c r="ABK7">
        <v>95.001895761510596</v>
      </c>
      <c r="ABL7">
        <v>0</v>
      </c>
      <c r="ABM7">
        <v>14.676106558071901</v>
      </c>
      <c r="ABN7">
        <v>0</v>
      </c>
      <c r="ABO7">
        <v>0</v>
      </c>
      <c r="ABP7">
        <v>0</v>
      </c>
      <c r="ABQ7">
        <v>84.101458590666198</v>
      </c>
      <c r="ABR7">
        <v>0</v>
      </c>
      <c r="ABS7">
        <v>14.6746865725395</v>
      </c>
      <c r="ABT7">
        <v>0</v>
      </c>
      <c r="ABU7">
        <v>0</v>
      </c>
      <c r="ABV7">
        <v>0</v>
      </c>
      <c r="ABW7">
        <v>0</v>
      </c>
      <c r="ABX7">
        <v>1510.4256075749299</v>
      </c>
      <c r="ABY7">
        <v>14.9223171273144</v>
      </c>
      <c r="ABZ7">
        <v>0</v>
      </c>
      <c r="ACA7">
        <v>0</v>
      </c>
      <c r="ACB7">
        <v>0</v>
      </c>
      <c r="ACC7">
        <v>0</v>
      </c>
      <c r="ACD7">
        <v>0</v>
      </c>
      <c r="ACE7">
        <v>0</v>
      </c>
      <c r="ACF7">
        <v>5.7863265947403502</v>
      </c>
      <c r="ACG7">
        <v>5.7863265947403502</v>
      </c>
      <c r="ACH7">
        <v>0</v>
      </c>
      <c r="ACI7">
        <v>0</v>
      </c>
      <c r="ACJ7">
        <v>0</v>
      </c>
      <c r="ACK7">
        <v>21.11</v>
      </c>
      <c r="ACL7">
        <v>21.11</v>
      </c>
      <c r="ACM7">
        <v>0</v>
      </c>
      <c r="ACN7">
        <v>0</v>
      </c>
      <c r="ACO7">
        <v>0</v>
      </c>
      <c r="ACP7">
        <v>10148.6995437555</v>
      </c>
      <c r="ACR7">
        <v>3216.4548728600098</v>
      </c>
      <c r="ACT7">
        <v>13365.1544166155</v>
      </c>
      <c r="ACV7">
        <v>16.964913551687602</v>
      </c>
      <c r="ACW7">
        <v>16.890433170278101</v>
      </c>
      <c r="ACX7">
        <v>1.7</v>
      </c>
      <c r="ACY7">
        <v>7.3524704301840096</v>
      </c>
      <c r="ACZ7">
        <v>0.87132076029176098</v>
      </c>
      <c r="ADA7">
        <v>16.229908832944201</v>
      </c>
      <c r="ADB7">
        <v>16.143540960054899</v>
      </c>
      <c r="ADC7">
        <v>1.7</v>
      </c>
      <c r="ADD7">
        <v>7.7542443158406904</v>
      </c>
      <c r="ADE7">
        <v>0.84533442609573495</v>
      </c>
      <c r="ADF7">
        <v>14.558775696624799</v>
      </c>
      <c r="ADG7">
        <v>14.558775696624799</v>
      </c>
      <c r="ADH7">
        <v>0</v>
      </c>
      <c r="ADI7">
        <v>0</v>
      </c>
      <c r="ADJ7">
        <v>1</v>
      </c>
      <c r="ADK7">
        <v>19.135338246372601</v>
      </c>
      <c r="ADL7">
        <v>19.135338246372601</v>
      </c>
      <c r="ADM7">
        <v>0</v>
      </c>
      <c r="ADN7">
        <v>0</v>
      </c>
      <c r="ADO7">
        <v>1</v>
      </c>
      <c r="ADP7">
        <v>19.3641809656052</v>
      </c>
      <c r="ADQ7">
        <v>19.3641809656052</v>
      </c>
      <c r="ADR7">
        <v>0</v>
      </c>
      <c r="ADS7">
        <v>0</v>
      </c>
      <c r="ADT7">
        <v>1</v>
      </c>
      <c r="ADU7">
        <v>19.5573034158237</v>
      </c>
      <c r="ADV7">
        <v>19.5573034158237</v>
      </c>
      <c r="ADW7">
        <v>0</v>
      </c>
      <c r="ADX7">
        <v>0</v>
      </c>
      <c r="ADY7">
        <v>1</v>
      </c>
      <c r="ADZ7">
        <v>19.3387145499083</v>
      </c>
      <c r="AEA7">
        <v>19.3387145499083</v>
      </c>
      <c r="AEB7">
        <v>0</v>
      </c>
      <c r="AEC7">
        <v>0</v>
      </c>
      <c r="AED7">
        <v>1</v>
      </c>
      <c r="AEE7">
        <v>18.593643224528499</v>
      </c>
      <c r="AEF7">
        <v>18.593643224528499</v>
      </c>
      <c r="AEG7">
        <v>0</v>
      </c>
      <c r="AEH7">
        <v>0</v>
      </c>
      <c r="AEI7">
        <v>1</v>
      </c>
      <c r="AEJ7">
        <v>19.667081730280302</v>
      </c>
      <c r="AEK7">
        <v>19.667081730280302</v>
      </c>
      <c r="AEL7">
        <v>0</v>
      </c>
      <c r="AEM7">
        <v>0</v>
      </c>
      <c r="AEN7">
        <v>1</v>
      </c>
      <c r="AEO7">
        <v>19.7811115128317</v>
      </c>
      <c r="AEP7">
        <v>19.7811115128317</v>
      </c>
      <c r="AEQ7">
        <v>0</v>
      </c>
      <c r="AER7">
        <v>0</v>
      </c>
      <c r="AES7">
        <v>1</v>
      </c>
      <c r="AET7">
        <v>19.637154441325901</v>
      </c>
      <c r="AEU7">
        <v>19.637154441325901</v>
      </c>
      <c r="AEV7">
        <v>0</v>
      </c>
      <c r="AEW7">
        <v>0</v>
      </c>
      <c r="AEX7">
        <v>1</v>
      </c>
      <c r="AEY7">
        <v>16.9897465592503</v>
      </c>
      <c r="AEZ7">
        <v>16.9897465592503</v>
      </c>
      <c r="AFA7">
        <v>0</v>
      </c>
      <c r="AFB7">
        <v>0</v>
      </c>
      <c r="AFC7">
        <v>1</v>
      </c>
      <c r="AFD7">
        <v>18.063102856528499</v>
      </c>
      <c r="AFE7">
        <v>18.063102856528499</v>
      </c>
      <c r="AFF7">
        <v>0</v>
      </c>
      <c r="AFG7">
        <v>0</v>
      </c>
      <c r="AFH7">
        <v>1</v>
      </c>
      <c r="AFI7">
        <v>18.2518641528807</v>
      </c>
      <c r="AFJ7">
        <v>18.2518641528807</v>
      </c>
      <c r="AFK7">
        <v>0</v>
      </c>
      <c r="AFL7">
        <v>0</v>
      </c>
      <c r="AFM7">
        <v>1</v>
      </c>
      <c r="AFN7">
        <v>18.9330659612204</v>
      </c>
      <c r="AFO7">
        <v>18.9330659612204</v>
      </c>
      <c r="AFP7">
        <v>0</v>
      </c>
      <c r="AFQ7">
        <v>0</v>
      </c>
      <c r="AFR7">
        <v>1</v>
      </c>
      <c r="AFS7">
        <v>-1.83965500912266</v>
      </c>
      <c r="AFT7">
        <v>-1.8989326515759899</v>
      </c>
      <c r="AFU7">
        <v>-1.8733001700321601</v>
      </c>
      <c r="AFV7">
        <v>-1.8700248396741199</v>
      </c>
      <c r="AFW7">
        <v>-1.8357541279228899</v>
      </c>
      <c r="AFX7">
        <v>-2.0014919365781401</v>
      </c>
      <c r="AFY7">
        <v>-1.86000192878836</v>
      </c>
      <c r="AFZ7">
        <v>-1.8560153735556399</v>
      </c>
      <c r="AGA7">
        <v>-2.12682231779034</v>
      </c>
      <c r="AGB7">
        <v>-2.2903026160339</v>
      </c>
      <c r="AGC7">
        <v>-2.0398201944511798</v>
      </c>
      <c r="AGD7">
        <v>-2.1543563167259601</v>
      </c>
      <c r="AGE7">
        <v>-2.11638111822203</v>
      </c>
      <c r="AGF7">
        <v>-2.2416211833825201</v>
      </c>
      <c r="AGG7">
        <v>-2.5185847628136502</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B7">
        <v>4490.6292257360801</v>
      </c>
      <c r="AID7">
        <v>0</v>
      </c>
      <c r="AIF7">
        <v>4552.4654280694203</v>
      </c>
      <c r="AIH7">
        <v>6322.5237548209097</v>
      </c>
      <c r="AIJ7">
        <v>7426.6702603389604</v>
      </c>
      <c r="AIL7">
        <v>0</v>
      </c>
      <c r="AIN7">
        <v>6176.0471972424002</v>
      </c>
      <c r="AIP7">
        <v>6172.9385874960699</v>
      </c>
      <c r="AIR7">
        <v>6651.3855468744296</v>
      </c>
      <c r="AIT7">
        <v>9266.6323627192905</v>
      </c>
      <c r="AIV7">
        <v>0</v>
      </c>
      <c r="AIX7">
        <v>6034.2632771982999</v>
      </c>
      <c r="AIZ7">
        <v>7796.3222029750305</v>
      </c>
      <c r="AJB7">
        <v>7273.0265937863996</v>
      </c>
      <c r="AJD7">
        <v>10590.5997264542</v>
      </c>
      <c r="AJE7">
        <v>56275.0007403114</v>
      </c>
      <c r="AJG7">
        <v>-5.9927563555247997E-5</v>
      </c>
      <c r="AJJ7">
        <v>2581.5209195112602</v>
      </c>
      <c r="AJL7">
        <v>235.17477943427599</v>
      </c>
      <c r="AJM7">
        <v>0</v>
      </c>
      <c r="AJN7">
        <v>0</v>
      </c>
      <c r="AJO7">
        <v>0</v>
      </c>
      <c r="AJP7">
        <v>16.468142565629901</v>
      </c>
      <c r="AJQ7">
        <v>4.34805060129802</v>
      </c>
      <c r="AJR7">
        <v>0</v>
      </c>
      <c r="AJS7">
        <v>3.3674999249494699</v>
      </c>
      <c r="AJT7">
        <v>15.563757788117099</v>
      </c>
      <c r="AJU7">
        <v>4.95732693142467</v>
      </c>
      <c r="AJV7">
        <v>5.0288588027725103</v>
      </c>
      <c r="AJW7">
        <v>3.88410757521204</v>
      </c>
      <c r="AJX7">
        <v>23.598804204516899</v>
      </c>
      <c r="AJY7">
        <v>0</v>
      </c>
      <c r="AJZ7">
        <v>0</v>
      </c>
      <c r="AKA7">
        <v>139265.06696703201</v>
      </c>
      <c r="AKB7">
        <v>0</v>
      </c>
      <c r="AKC7">
        <v>0</v>
      </c>
      <c r="AKD7">
        <v>69643.372499999998</v>
      </c>
      <c r="AKE7">
        <v>89283.959929653298</v>
      </c>
      <c r="AKF7">
        <v>321422255.74675202</v>
      </c>
      <c r="AKG7">
        <v>71.177324265727606</v>
      </c>
      <c r="AKH7">
        <v>80</v>
      </c>
      <c r="AKI7">
        <v>1.89324100210354</v>
      </c>
      <c r="AKJ7">
        <v>0.97499999999999998</v>
      </c>
      <c r="AKK7">
        <v>68467.691962783501</v>
      </c>
      <c r="AKL7">
        <v>87762.708843123502</v>
      </c>
      <c r="AKM7">
        <v>315945751.83524501</v>
      </c>
      <c r="AKN7">
        <v>71.177324265727606</v>
      </c>
      <c r="AKO7">
        <v>80</v>
      </c>
      <c r="AKP7">
        <v>1.86286500806523</v>
      </c>
      <c r="AKQ7">
        <v>0.95854059427857097</v>
      </c>
      <c r="AKR7">
        <v>1161153.45187401</v>
      </c>
      <c r="AKV7">
        <v>0</v>
      </c>
      <c r="AKZ7">
        <v>0</v>
      </c>
      <c r="ALD7">
        <v>21.11</v>
      </c>
      <c r="ALE7">
        <v>21.11</v>
      </c>
      <c r="ALF7">
        <v>0</v>
      </c>
      <c r="ALG7">
        <v>0</v>
      </c>
      <c r="ALH7">
        <v>0</v>
      </c>
      <c r="ALJ7">
        <v>5.7863266034893401</v>
      </c>
      <c r="ALK7">
        <v>4.6559568605741798E-3</v>
      </c>
      <c r="ALL7">
        <v>5.6140343565457398</v>
      </c>
      <c r="ALM7">
        <v>5.7863265947403502</v>
      </c>
      <c r="ALN7">
        <v>5.6140343565457398</v>
      </c>
      <c r="ALO7">
        <v>7.4578089094887206E-5</v>
      </c>
      <c r="ALP7">
        <v>14.7595805526425</v>
      </c>
      <c r="ALQ7">
        <v>4.6559568605741798E-3</v>
      </c>
      <c r="ALR7">
        <v>44.823573357345097</v>
      </c>
      <c r="ALS7">
        <v>5.6140343565457398</v>
      </c>
      <c r="ALT7">
        <v>14.000970777261401</v>
      </c>
      <c r="ALU7">
        <v>5.6140343565457398</v>
      </c>
      <c r="ALV7">
        <v>14.377800618334099</v>
      </c>
      <c r="ALW7">
        <v>5.6140343565457398</v>
      </c>
      <c r="ALX7">
        <v>7.22</v>
      </c>
      <c r="ALY7">
        <v>9.9999999999999897E-12</v>
      </c>
      <c r="ALZ7">
        <v>5.7863265947403502</v>
      </c>
      <c r="AMA7">
        <v>9.9999999999999897E-12</v>
      </c>
      <c r="AMB7">
        <v>3.7795454604218699E-3</v>
      </c>
      <c r="AMC7">
        <v>5.7863265947403502</v>
      </c>
      <c r="AMD7">
        <v>0</v>
      </c>
      <c r="AME7">
        <v>5.7863265947403502</v>
      </c>
      <c r="AMF7">
        <v>0</v>
      </c>
      <c r="AMG7">
        <v>5.7863265947403502</v>
      </c>
      <c r="AMH7">
        <v>0</v>
      </c>
      <c r="AMI7">
        <v>0</v>
      </c>
      <c r="AMJ7">
        <v>4.2474999999999996</v>
      </c>
      <c r="AMK7">
        <v>47.226590865733897</v>
      </c>
      <c r="AML7">
        <v>0.121199608091127</v>
      </c>
      <c r="AMM7">
        <v>16.3678446294197</v>
      </c>
      <c r="AMN7">
        <v>0.74500418725261797</v>
      </c>
      <c r="AMO7">
        <v>46.920605670930001</v>
      </c>
      <c r="AMP7">
        <v>0.12502960809112701</v>
      </c>
      <c r="AMQ7">
        <v>47.423930683745603</v>
      </c>
      <c r="AMR7">
        <v>0.168292899009304</v>
      </c>
      <c r="AMS7">
        <v>45.354882932416501</v>
      </c>
      <c r="AMT7">
        <v>0.21416658934203101</v>
      </c>
      <c r="AMU7">
        <v>15.6636347165537</v>
      </c>
      <c r="AMV7">
        <v>1.0328741835684701</v>
      </c>
      <c r="AMW7">
        <v>38.5181448847447</v>
      </c>
      <c r="AMX7">
        <v>0.22114</v>
      </c>
      <c r="AMY7">
        <v>37.457742887905098</v>
      </c>
      <c r="AMZ7">
        <v>0.23172000000000001</v>
      </c>
      <c r="ANA7">
        <v>48.116370186290801</v>
      </c>
      <c r="ANB7">
        <v>0.168292899009304</v>
      </c>
      <c r="ANC7">
        <v>41.0470804945992</v>
      </c>
      <c r="AND7">
        <v>0.29956022403627502</v>
      </c>
      <c r="ANE7">
        <v>14.9418608328494</v>
      </c>
      <c r="ANF7">
        <v>1.3880084360515901</v>
      </c>
      <c r="ANG7">
        <v>46.894491332081401</v>
      </c>
      <c r="ANH7">
        <v>0.16809001580729199</v>
      </c>
      <c r="ANI7">
        <v>39.425220576692197</v>
      </c>
      <c r="ANJ7">
        <v>0.25796000000000002</v>
      </c>
      <c r="ANK7">
        <v>50.073895105662999</v>
      </c>
      <c r="ANL7">
        <v>0.168292899009304</v>
      </c>
      <c r="ANM7">
        <v>44.706983413596902</v>
      </c>
      <c r="ANN7">
        <v>0.30440280727729702</v>
      </c>
      <c r="ANO7">
        <v>1.37330544968849</v>
      </c>
      <c r="ANP7">
        <v>1.9533039352699</v>
      </c>
      <c r="ANQ7">
        <v>2.2863143458580901</v>
      </c>
      <c r="ANR7">
        <v>16.3678446294197</v>
      </c>
      <c r="ANS7">
        <v>16.470227052473799</v>
      </c>
      <c r="ANT7">
        <v>16.4695219563406</v>
      </c>
      <c r="ANU7">
        <v>16.508737856919002</v>
      </c>
      <c r="ANV7">
        <v>16.521946162718098</v>
      </c>
      <c r="ANW7">
        <v>15.6636347165537</v>
      </c>
      <c r="ANX7">
        <v>15.6312562188524</v>
      </c>
      <c r="ANY7">
        <v>15.6268302081137</v>
      </c>
      <c r="ANZ7">
        <v>15.6968890890527</v>
      </c>
      <c r="AOA7">
        <v>15.6477469535086</v>
      </c>
      <c r="AOB7">
        <v>14.9418608328494</v>
      </c>
      <c r="AOC7">
        <v>14.632613780196399</v>
      </c>
      <c r="AOD7">
        <v>14.6577949859723</v>
      </c>
      <c r="AOE7">
        <v>14.670766409679601</v>
      </c>
      <c r="AOF7">
        <v>14.5826434792389</v>
      </c>
      <c r="AOG7">
        <v>14.7595805526425</v>
      </c>
      <c r="AOH7">
        <v>4.2474999999999996</v>
      </c>
      <c r="AOI7">
        <v>14.805156797532501</v>
      </c>
      <c r="AOJ7">
        <v>4.2474999999999996</v>
      </c>
    </row>
    <row r="8" spans="1:1076">
      <c r="A8" t="s">
        <v>2952</v>
      </c>
      <c r="B8">
        <v>2.9</v>
      </c>
      <c r="D8">
        <v>2.9</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-677.41522267173798</v>
      </c>
      <c r="GC8">
        <v>-751.06134682290997</v>
      </c>
      <c r="GD8">
        <v>-1249.70697879002</v>
      </c>
      <c r="GE8">
        <v>-491.62841271886901</v>
      </c>
      <c r="GF8">
        <v>-538.431809322508</v>
      </c>
      <c r="GG8">
        <v>-882.38625710782401</v>
      </c>
      <c r="GH8">
        <v>-794.685115887655</v>
      </c>
      <c r="GI8">
        <v>-929.56505324775901</v>
      </c>
      <c r="GJ8">
        <v>-1508.90163006016</v>
      </c>
      <c r="GK8">
        <v>-490.44829202541598</v>
      </c>
      <c r="GL8">
        <v>-532.55082352109503</v>
      </c>
      <c r="GM8">
        <v>-874.64433804183</v>
      </c>
      <c r="GN8">
        <v>-132.59909924988099</v>
      </c>
      <c r="GO8">
        <v>17.0538613897712</v>
      </c>
      <c r="GP8">
        <v>17.8816627427002</v>
      </c>
      <c r="GQ8">
        <v>-20.645983366141301</v>
      </c>
      <c r="GR8">
        <v>-256.11524149051098</v>
      </c>
      <c r="GS8">
        <v>-710.38318476134702</v>
      </c>
      <c r="GT8">
        <v>-97.149170520261606</v>
      </c>
      <c r="GU8">
        <v>17.169805865704401</v>
      </c>
      <c r="GV8">
        <v>18.0843785211019</v>
      </c>
      <c r="GW8">
        <v>-20.351163279624899</v>
      </c>
      <c r="GX8">
        <v>-206.581803369602</v>
      </c>
      <c r="GY8">
        <v>-534.72920906120703</v>
      </c>
      <c r="GZ8">
        <v>-163.42639222518201</v>
      </c>
      <c r="HA8">
        <v>17.377952889016601</v>
      </c>
      <c r="HB8">
        <v>18.341483165756099</v>
      </c>
      <c r="HC8">
        <v>-51.624234541637499</v>
      </c>
      <c r="HD8">
        <v>-403.76237255647197</v>
      </c>
      <c r="HE8">
        <v>-970.54777613293197</v>
      </c>
      <c r="HF8">
        <v>-97.353223115018693</v>
      </c>
      <c r="HG8">
        <v>17.145892779590302</v>
      </c>
      <c r="HH8">
        <v>18.058481122786102</v>
      </c>
      <c r="HI8">
        <v>-18.514074240967101</v>
      </c>
      <c r="HJ8">
        <v>-199.62533879524801</v>
      </c>
      <c r="HK8">
        <v>-523.05717376370797</v>
      </c>
      <c r="HL8">
        <v>-648.87842999914596</v>
      </c>
      <c r="HM8">
        <v>17.530924471886799</v>
      </c>
      <c r="HN8">
        <v>17.168957081008301</v>
      </c>
      <c r="HO8">
        <v>-537.54411476907603</v>
      </c>
      <c r="HP8">
        <v>-806.18342656701202</v>
      </c>
      <c r="HQ8">
        <v>17.281383667632699</v>
      </c>
      <c r="HR8">
        <v>-1308.1475980463599</v>
      </c>
      <c r="HS8">
        <v>-536.44636309228395</v>
      </c>
      <c r="HT8">
        <v>18.184636352121899</v>
      </c>
      <c r="HU8">
        <v>17.473239205267401</v>
      </c>
      <c r="HV8">
        <v>-449.16292558438499</v>
      </c>
      <c r="HW8">
        <v>-691.16401037257697</v>
      </c>
      <c r="HX8">
        <v>18.0628394855474</v>
      </c>
      <c r="HY8">
        <v>-1079.1585082050999</v>
      </c>
      <c r="HZ8">
        <v>18.210542426359201</v>
      </c>
      <c r="IA8">
        <v>17.481943864533999</v>
      </c>
      <c r="IB8">
        <v>-752.01830700338098</v>
      </c>
      <c r="IC8">
        <v>-799.76570933472101</v>
      </c>
      <c r="ID8">
        <v>-1073.4979692623699</v>
      </c>
      <c r="IE8">
        <v>18.103792925768801</v>
      </c>
      <c r="IF8">
        <v>-1686.98847939851</v>
      </c>
      <c r="IG8">
        <v>-97.652468289194005</v>
      </c>
      <c r="IH8">
        <v>18.1736743432099</v>
      </c>
      <c r="II8">
        <v>17.468228016687</v>
      </c>
      <c r="IJ8">
        <v>-446.20210977774298</v>
      </c>
      <c r="IK8">
        <v>-85.667798681995293</v>
      </c>
      <c r="IL8">
        <v>-537.10348126284805</v>
      </c>
      <c r="IM8">
        <v>-687.38651119392398</v>
      </c>
      <c r="IN8">
        <v>18.053340577800501</v>
      </c>
      <c r="IO8">
        <v>2.18447697486768</v>
      </c>
      <c r="IP8">
        <v>-1071.71304982212</v>
      </c>
      <c r="IQ8">
        <v>70.614931153437496</v>
      </c>
      <c r="IR8">
        <v>75.340262476329201</v>
      </c>
      <c r="IS8">
        <v>128.329943677936</v>
      </c>
      <c r="IT8">
        <v>74.741908315638696</v>
      </c>
      <c r="IU8">
        <v>-21.5055205808717</v>
      </c>
      <c r="IV8">
        <v>-131.001190076912</v>
      </c>
      <c r="IW8">
        <v>16.415032923559099</v>
      </c>
      <c r="IX8">
        <v>17.281383667632699</v>
      </c>
      <c r="IY8">
        <v>-20.766125971255398</v>
      </c>
      <c r="IZ8">
        <v>-278.990125412917</v>
      </c>
      <c r="JA8">
        <v>-788.426037544927</v>
      </c>
      <c r="JB8">
        <v>-129.767832448527</v>
      </c>
      <c r="JC8">
        <v>16.995997673207501</v>
      </c>
      <c r="JD8">
        <v>18.0628394855474</v>
      </c>
      <c r="JE8">
        <v>-69.0676622353933</v>
      </c>
      <c r="JF8">
        <v>-407.589710857211</v>
      </c>
      <c r="JG8">
        <v>-867.795493641191</v>
      </c>
      <c r="JH8">
        <v>-187.35527802129801</v>
      </c>
      <c r="JI8">
        <v>17.032872334362601</v>
      </c>
      <c r="JJ8">
        <v>18.103792925768801</v>
      </c>
      <c r="JK8">
        <v>-89.340810292857398</v>
      </c>
      <c r="JL8">
        <v>-586.00547711976901</v>
      </c>
      <c r="JM8">
        <v>-1306.6803195646301</v>
      </c>
      <c r="JN8">
        <v>-133.51911606907399</v>
      </c>
      <c r="JO8">
        <v>16.999018489796001</v>
      </c>
      <c r="JP8">
        <v>18.053340577800501</v>
      </c>
      <c r="JQ8">
        <v>0.75493153935481605</v>
      </c>
      <c r="JR8">
        <v>-74.049475301518996</v>
      </c>
      <c r="JS8">
        <v>1.82796638739255</v>
      </c>
      <c r="JT8">
        <v>-417.93287526398399</v>
      </c>
      <c r="JU8">
        <v>-872.86469101491502</v>
      </c>
      <c r="JV8">
        <v>-701.98133692789202</v>
      </c>
      <c r="JW8">
        <v>-864.26182986120602</v>
      </c>
      <c r="JX8">
        <v>-1679.6068003268899</v>
      </c>
      <c r="JY8">
        <v>-577.31110401009801</v>
      </c>
      <c r="JZ8">
        <v>-732.30317720654705</v>
      </c>
      <c r="KA8">
        <v>-1309.37960065473</v>
      </c>
      <c r="KB8">
        <v>-1014.8600401613299</v>
      </c>
      <c r="KC8">
        <v>-1383.3464555975099</v>
      </c>
      <c r="KD8">
        <v>-2362.2004613327299</v>
      </c>
      <c r="KE8">
        <v>-662.71107877830502</v>
      </c>
      <c r="KF8">
        <v>16.436321117189198</v>
      </c>
      <c r="KG8">
        <v>-408.11568822539499</v>
      </c>
      <c r="KH8">
        <v>1.2606121189641599</v>
      </c>
      <c r="KI8">
        <v>-877.30970952406801</v>
      </c>
      <c r="KJ8">
        <v>-1457.21334801938</v>
      </c>
      <c r="KK8">
        <v>-145.73208954837699</v>
      </c>
      <c r="KL8">
        <v>13.7746936943989</v>
      </c>
      <c r="KM8">
        <v>15.320626266383799</v>
      </c>
      <c r="KN8">
        <v>24.2545812898185</v>
      </c>
      <c r="KO8">
        <v>12.5151834583074</v>
      </c>
      <c r="KP8">
        <v>-3.5195857919073701</v>
      </c>
      <c r="KQ8">
        <v>-372.79761597881298</v>
      </c>
      <c r="KR8">
        <v>-1346.0394639267099</v>
      </c>
      <c r="KS8">
        <v>-140.00804383238801</v>
      </c>
      <c r="KT8">
        <v>14.6014719569246</v>
      </c>
      <c r="KU8">
        <v>16.216205756031901</v>
      </c>
      <c r="KV8">
        <v>-23.563277706706</v>
      </c>
      <c r="KW8">
        <v>13.365431624471301</v>
      </c>
      <c r="KX8">
        <v>-3.4051089867717699</v>
      </c>
      <c r="KY8">
        <v>-380.036167526741</v>
      </c>
      <c r="KZ8">
        <v>-956.32015745684498</v>
      </c>
      <c r="LA8">
        <v>-262.19377215355598</v>
      </c>
      <c r="LB8">
        <v>15.2037235326634</v>
      </c>
      <c r="LC8">
        <v>16.901004867781801</v>
      </c>
      <c r="LD8">
        <v>-70.336267927553905</v>
      </c>
      <c r="LE8">
        <v>13.9436920521152</v>
      </c>
      <c r="LF8">
        <v>-3.4943260778327798</v>
      </c>
      <c r="LG8">
        <v>-743.24804229441202</v>
      </c>
      <c r="LH8">
        <v>-1657.9342922042399</v>
      </c>
      <c r="LI8">
        <v>-184.927872281791</v>
      </c>
      <c r="LJ8">
        <v>15.497633881889699</v>
      </c>
      <c r="LK8">
        <v>17.0897388744757</v>
      </c>
      <c r="LL8">
        <v>-65.428260953655894</v>
      </c>
      <c r="LM8">
        <v>14.3074517128509</v>
      </c>
      <c r="LN8">
        <v>-3.0078118524478601</v>
      </c>
      <c r="LO8">
        <v>-503.73241184664101</v>
      </c>
      <c r="LP8">
        <v>-1029.93760937295</v>
      </c>
      <c r="LQ8">
        <v>-31.440265613034999</v>
      </c>
      <c r="LR8">
        <v>16.9451477943153</v>
      </c>
      <c r="LS8">
        <v>16.440999999999999</v>
      </c>
      <c r="LT8">
        <v>117.416150129267</v>
      </c>
      <c r="LU8">
        <v>445.23025133418201</v>
      </c>
      <c r="LV8">
        <v>16.667907196502401</v>
      </c>
      <c r="LW8">
        <v>17.4934210622928</v>
      </c>
      <c r="LX8">
        <v>13.463797501413399</v>
      </c>
      <c r="LY8">
        <v>-20.9697305052315</v>
      </c>
      <c r="LZ8">
        <v>16.900629552401199</v>
      </c>
      <c r="MA8">
        <v>16.440999999999999</v>
      </c>
      <c r="MB8">
        <v>74.375533159481094</v>
      </c>
      <c r="MC8">
        <v>273.54159858743901</v>
      </c>
      <c r="MD8">
        <v>16.640626952059598</v>
      </c>
      <c r="ME8">
        <v>17.624848365914499</v>
      </c>
      <c r="MF8">
        <v>12.4642668651761</v>
      </c>
      <c r="MG8">
        <v>-31.988382352600802</v>
      </c>
      <c r="MH8">
        <v>16.936083752348001</v>
      </c>
      <c r="MI8">
        <v>16.440999999999999</v>
      </c>
      <c r="MJ8">
        <v>118.685990824771</v>
      </c>
      <c r="MK8">
        <v>396.83313409538698</v>
      </c>
      <c r="ML8">
        <v>16.713656201068801</v>
      </c>
      <c r="MM8">
        <v>17.8255246433148</v>
      </c>
      <c r="MN8">
        <v>35.285985821425598</v>
      </c>
      <c r="MO8">
        <v>-21.6503676078454</v>
      </c>
      <c r="MP8">
        <v>16.8996786859216</v>
      </c>
      <c r="MQ8">
        <v>16.440999999999999</v>
      </c>
      <c r="MR8">
        <v>74.347737906770504</v>
      </c>
      <c r="MS8">
        <v>275.98433168751302</v>
      </c>
      <c r="MT8">
        <v>16.636962764598799</v>
      </c>
      <c r="MU8">
        <v>17.607563428315999</v>
      </c>
      <c r="MV8">
        <v>11.790381390325701</v>
      </c>
      <c r="MW8">
        <v>-29.577696495059001</v>
      </c>
      <c r="MX8">
        <v>15.919885949187501</v>
      </c>
      <c r="MY8">
        <v>16.422418957163</v>
      </c>
      <c r="MZ8">
        <v>73.414775250367597</v>
      </c>
      <c r="NA8">
        <v>247.19413374188099</v>
      </c>
      <c r="NB8">
        <v>15.794422788849101</v>
      </c>
      <c r="NC8">
        <v>16.818850036103999</v>
      </c>
      <c r="ND8">
        <v>26.371915048123402</v>
      </c>
      <c r="NE8">
        <v>-19.5887289985758</v>
      </c>
      <c r="NF8">
        <v>15.9323656674629</v>
      </c>
      <c r="NG8">
        <v>16.458374559855798</v>
      </c>
      <c r="NH8">
        <v>48.196821098836899</v>
      </c>
      <c r="NI8">
        <v>111.510401597236</v>
      </c>
      <c r="NJ8">
        <v>15.892058996257701</v>
      </c>
      <c r="NK8">
        <v>17.382643688398801</v>
      </c>
      <c r="NL8">
        <v>38.599082264131901</v>
      </c>
      <c r="NM8">
        <v>-29.9644663888587</v>
      </c>
      <c r="NN8">
        <v>16.019109797560599</v>
      </c>
      <c r="NO8">
        <v>16.6152144005206</v>
      </c>
      <c r="NP8">
        <v>83.794356115525503</v>
      </c>
      <c r="NQ8">
        <v>180.50466810127301</v>
      </c>
      <c r="NR8" s="35">
        <v>15.982559265760999</v>
      </c>
      <c r="NS8" s="35">
        <v>17.448022870702701</v>
      </c>
      <c r="NT8">
        <v>70.089603635782893</v>
      </c>
      <c r="NU8" s="35">
        <v>-20.305091986027001</v>
      </c>
      <c r="NV8" s="35">
        <v>15.9240868771005</v>
      </c>
      <c r="NW8" s="35">
        <v>16.439978766722302</v>
      </c>
      <c r="NX8" s="35">
        <v>1.7</v>
      </c>
      <c r="NY8" s="35">
        <v>47.8217493731348</v>
      </c>
      <c r="NZ8">
        <v>111.518633221035</v>
      </c>
      <c r="OA8" s="35">
        <v>15.884512833376601</v>
      </c>
      <c r="OB8" s="35">
        <v>17.371938981423799</v>
      </c>
      <c r="OC8">
        <v>1.7</v>
      </c>
      <c r="OD8">
        <v>38.398462236344201</v>
      </c>
      <c r="OE8">
        <v>1.7</v>
      </c>
      <c r="OF8">
        <v>1.7</v>
      </c>
      <c r="OG8">
        <v>-29.2768770242693</v>
      </c>
      <c r="OH8">
        <v>14.9052659621146</v>
      </c>
      <c r="OI8">
        <v>15.7290191942286</v>
      </c>
      <c r="OJ8">
        <v>92.178741914712404</v>
      </c>
      <c r="OK8">
        <v>512.35544220856605</v>
      </c>
      <c r="OL8">
        <v>14.5065889559221</v>
      </c>
      <c r="OM8">
        <v>15.241097726381501</v>
      </c>
      <c r="ON8">
        <v>-57.306625882347603</v>
      </c>
      <c r="OO8">
        <v>-20.132421000286801</v>
      </c>
      <c r="OP8">
        <v>14.9761293293218</v>
      </c>
      <c r="OQ8">
        <v>16.058855618870702</v>
      </c>
      <c r="OR8">
        <v>53.853064736273197</v>
      </c>
      <c r="OS8">
        <v>277.19127844387702</v>
      </c>
      <c r="OT8">
        <v>14.6582740519416</v>
      </c>
      <c r="OU8">
        <v>15.8634659466959</v>
      </c>
      <c r="OV8">
        <v>-21.833957989948001</v>
      </c>
      <c r="OW8">
        <v>-31.2285868856139</v>
      </c>
      <c r="OX8">
        <v>15.047555943335199</v>
      </c>
      <c r="OY8">
        <v>16.106177320821299</v>
      </c>
      <c r="OZ8">
        <v>90.284322244417496</v>
      </c>
      <c r="PA8">
        <v>411.83864262455103</v>
      </c>
      <c r="PB8">
        <v>14.764177860371399</v>
      </c>
      <c r="PC8">
        <v>16.3376505670367</v>
      </c>
      <c r="PD8">
        <v>-15.969302367702101</v>
      </c>
      <c r="PE8">
        <v>-21.235511260884898</v>
      </c>
      <c r="PF8">
        <v>15.0198225907736</v>
      </c>
      <c r="PG8">
        <v>16.069289144879601</v>
      </c>
      <c r="PH8">
        <v>1.7</v>
      </c>
      <c r="PI8">
        <v>50.830194304334398</v>
      </c>
      <c r="PJ8">
        <v>227.737197607734</v>
      </c>
      <c r="PK8">
        <v>14.786213798465599</v>
      </c>
      <c r="PL8">
        <v>16.443083308542398</v>
      </c>
      <c r="PM8">
        <v>1.7</v>
      </c>
      <c r="PN8" s="35">
        <v>-4.7962345477962103</v>
      </c>
      <c r="PO8">
        <v>17.614556160594098</v>
      </c>
      <c r="PP8">
        <v>17.801992834865001</v>
      </c>
      <c r="PQ8">
        <v>18.018395700026701</v>
      </c>
      <c r="PR8">
        <v>17.781176952414199</v>
      </c>
      <c r="PS8">
        <v>17.4446020319598</v>
      </c>
      <c r="PT8">
        <v>17.005960074528002</v>
      </c>
      <c r="PU8">
        <v>17.698909320281</v>
      </c>
      <c r="PV8">
        <v>17.7401050666335</v>
      </c>
      <c r="PW8">
        <v>17.6889949580784</v>
      </c>
      <c r="PX8">
        <v>16.744786015420399</v>
      </c>
      <c r="PY8">
        <v>15.3071184676632</v>
      </c>
      <c r="PZ8">
        <v>16.072219903481301</v>
      </c>
      <c r="QA8">
        <v>16.636008450808099</v>
      </c>
      <c r="QB8">
        <v>16.785056331338598</v>
      </c>
      <c r="QC8">
        <v>14.7695335771923</v>
      </c>
      <c r="QD8" s="35">
        <v>15.29297216562</v>
      </c>
      <c r="QE8" s="35">
        <v>18.936934715159101</v>
      </c>
      <c r="QF8">
        <v>19.224224953453099</v>
      </c>
      <c r="QG8">
        <v>19.494767920702699</v>
      </c>
      <c r="QH8">
        <v>19.2013195400976</v>
      </c>
      <c r="QI8">
        <v>17.497017773556799</v>
      </c>
      <c r="QJ8">
        <v>18.376213590097699</v>
      </c>
      <c r="QK8">
        <v>19.317973998643701</v>
      </c>
      <c r="QL8">
        <v>19.3551543952039</v>
      </c>
      <c r="QM8">
        <v>19.308600961853799</v>
      </c>
      <c r="QN8">
        <v>-3538.68197534099</v>
      </c>
      <c r="QO8">
        <v>16.747596998191</v>
      </c>
      <c r="QP8">
        <v>178.899203982258</v>
      </c>
      <c r="QQ8">
        <v>16.8800916641264</v>
      </c>
      <c r="QR8">
        <v>18.154036876148101</v>
      </c>
      <c r="QS8">
        <v>18.7112665216385</v>
      </c>
      <c r="QT8">
        <v>18.809722192995501</v>
      </c>
      <c r="QU8">
        <v>14.9238708626863</v>
      </c>
      <c r="QV8">
        <v>14.9893416970933</v>
      </c>
      <c r="QW8">
        <v>0</v>
      </c>
      <c r="QX8">
        <v>0</v>
      </c>
      <c r="QY8">
        <v>0</v>
      </c>
      <c r="QZ8">
        <v>0</v>
      </c>
      <c r="RA8">
        <v>0</v>
      </c>
      <c r="RB8">
        <v>0</v>
      </c>
      <c r="RC8">
        <v>0</v>
      </c>
      <c r="RD8">
        <v>0</v>
      </c>
      <c r="RE8">
        <v>0</v>
      </c>
      <c r="RF8">
        <v>0</v>
      </c>
      <c r="RG8">
        <v>0</v>
      </c>
      <c r="RH8" s="35">
        <v>0</v>
      </c>
      <c r="RI8">
        <v>5590.5465151725102</v>
      </c>
      <c r="RJ8" s="35">
        <v>0</v>
      </c>
      <c r="RK8" s="35">
        <v>20.2593132697241</v>
      </c>
      <c r="RL8">
        <v>6532.8711186485098</v>
      </c>
      <c r="RM8">
        <v>6532.8711186485098</v>
      </c>
      <c r="RN8">
        <v>10680.1101966312</v>
      </c>
      <c r="RO8" s="35">
        <v>3962.2621290122902</v>
      </c>
      <c r="RP8">
        <v>0</v>
      </c>
      <c r="RQ8">
        <v>20.646457072041201</v>
      </c>
      <c r="RR8">
        <v>4186.8167311923298</v>
      </c>
      <c r="RS8">
        <v>4186.8167311923298</v>
      </c>
      <c r="RT8">
        <v>6817.0837486588698</v>
      </c>
      <c r="RU8">
        <v>6097.9392397213696</v>
      </c>
      <c r="RV8">
        <v>0</v>
      </c>
      <c r="RW8">
        <v>20.971140141378701</v>
      </c>
      <c r="RX8">
        <v>6087.1809345411502</v>
      </c>
      <c r="RY8">
        <v>6087.1809345411502</v>
      </c>
      <c r="RZ8">
        <v>10222.417196500901</v>
      </c>
      <c r="SA8">
        <v>3922.1457292587402</v>
      </c>
      <c r="SB8">
        <v>0</v>
      </c>
      <c r="SC8">
        <v>20.621462127781001</v>
      </c>
      <c r="SD8">
        <v>4165.5344757822404</v>
      </c>
      <c r="SE8">
        <v>4165.5344757822404</v>
      </c>
      <c r="SF8">
        <v>6796.0966474377701</v>
      </c>
      <c r="SG8">
        <v>0</v>
      </c>
      <c r="SH8">
        <v>1047.338912685</v>
      </c>
      <c r="SI8">
        <v>17.549433515153702</v>
      </c>
      <c r="SJ8">
        <v>28224.956261535401</v>
      </c>
      <c r="SK8">
        <v>28224.956261535401</v>
      </c>
      <c r="SL8">
        <v>50869.833014822798</v>
      </c>
      <c r="SM8">
        <v>21.1111</v>
      </c>
      <c r="SN8">
        <v>23.8889</v>
      </c>
      <c r="SO8">
        <v>535.98466787304199</v>
      </c>
      <c r="SP8">
        <v>0</v>
      </c>
      <c r="SQ8">
        <v>17.357504407834799</v>
      </c>
      <c r="SR8">
        <v>0</v>
      </c>
      <c r="SS8">
        <v>0</v>
      </c>
      <c r="ST8">
        <v>0</v>
      </c>
      <c r="SU8">
        <v>451.21944361214798</v>
      </c>
      <c r="SV8">
        <v>0</v>
      </c>
      <c r="SW8">
        <v>17.609795635698099</v>
      </c>
      <c r="SX8">
        <v>0</v>
      </c>
      <c r="SY8">
        <v>0</v>
      </c>
      <c r="SZ8">
        <v>0</v>
      </c>
      <c r="TA8">
        <v>812.19511975488399</v>
      </c>
      <c r="TB8">
        <v>0</v>
      </c>
      <c r="TC8">
        <v>17.917965888166702</v>
      </c>
      <c r="TD8">
        <v>0</v>
      </c>
      <c r="TE8">
        <v>0</v>
      </c>
      <c r="TF8">
        <v>0</v>
      </c>
      <c r="TG8">
        <v>434.97646327743701</v>
      </c>
      <c r="TH8">
        <v>0</v>
      </c>
      <c r="TI8">
        <v>17.558036482127701</v>
      </c>
      <c r="TJ8">
        <v>0</v>
      </c>
      <c r="TK8">
        <v>0</v>
      </c>
      <c r="TL8">
        <v>0</v>
      </c>
      <c r="TM8">
        <v>387.10643820874202</v>
      </c>
      <c r="TN8">
        <v>0</v>
      </c>
      <c r="TO8">
        <v>17.216631780600999</v>
      </c>
      <c r="TP8">
        <v>0</v>
      </c>
      <c r="TQ8">
        <v>0</v>
      </c>
      <c r="TR8">
        <v>0</v>
      </c>
      <c r="TS8">
        <v>5833.8509496343004</v>
      </c>
      <c r="TT8">
        <v>0</v>
      </c>
      <c r="TU8">
        <v>19.746467105667399</v>
      </c>
      <c r="TV8">
        <v>7534.1203942266302</v>
      </c>
      <c r="TW8">
        <v>7534.1203942266302</v>
      </c>
      <c r="TX8">
        <v>11688.8481909165</v>
      </c>
      <c r="TY8">
        <v>4551.7150339380196</v>
      </c>
      <c r="TZ8">
        <v>0</v>
      </c>
      <c r="UA8">
        <v>20.937038677006399</v>
      </c>
      <c r="UB8">
        <v>4559.2664077365298</v>
      </c>
      <c r="UC8">
        <v>4559.2664077365298</v>
      </c>
      <c r="UD8">
        <v>7185.8167451419504</v>
      </c>
      <c r="UE8">
        <v>6803.7207701735097</v>
      </c>
      <c r="UF8">
        <v>0</v>
      </c>
      <c r="UG8">
        <v>20.970203723774201</v>
      </c>
      <c r="UH8">
        <v>6798.1644927677598</v>
      </c>
      <c r="UI8">
        <v>6798.1644927677598</v>
      </c>
      <c r="UJ8">
        <v>10933.3767621236</v>
      </c>
      <c r="UK8">
        <v>4497.5445034508602</v>
      </c>
      <c r="UL8">
        <v>0</v>
      </c>
      <c r="UM8">
        <v>20.928206965629201</v>
      </c>
      <c r="UN8">
        <v>4514.17435645551</v>
      </c>
      <c r="UO8">
        <v>4514.17435645551</v>
      </c>
      <c r="UP8">
        <v>7140.7992331282103</v>
      </c>
      <c r="UQ8">
        <v>0</v>
      </c>
      <c r="UR8">
        <v>1394.3409831399799</v>
      </c>
      <c r="US8">
        <v>16.750407980961601</v>
      </c>
      <c r="UT8">
        <v>35541.6580912274</v>
      </c>
      <c r="UU8">
        <v>35541.6580912274</v>
      </c>
      <c r="UV8">
        <v>58774.6757662159</v>
      </c>
      <c r="UW8">
        <v>21.1111</v>
      </c>
      <c r="UX8">
        <v>23.8889</v>
      </c>
      <c r="UY8">
        <v>558.58491588765503</v>
      </c>
      <c r="UZ8">
        <v>0</v>
      </c>
      <c r="VA8">
        <v>16.719169961887701</v>
      </c>
      <c r="VB8">
        <v>0</v>
      </c>
      <c r="VC8">
        <v>0</v>
      </c>
      <c r="VD8">
        <v>0</v>
      </c>
      <c r="VE8">
        <v>782.76343389063197</v>
      </c>
      <c r="VF8">
        <v>0</v>
      </c>
      <c r="VG8">
        <v>17.8691220112831</v>
      </c>
      <c r="VH8">
        <v>0</v>
      </c>
      <c r="VI8">
        <v>0</v>
      </c>
      <c r="VJ8">
        <v>0</v>
      </c>
      <c r="VK8">
        <v>1105.7789478981699</v>
      </c>
      <c r="VL8">
        <v>0</v>
      </c>
      <c r="VM8">
        <v>17.794496685569499</v>
      </c>
      <c r="VN8">
        <v>0</v>
      </c>
      <c r="VO8">
        <v>0</v>
      </c>
      <c r="VP8">
        <v>0</v>
      </c>
      <c r="VQ8">
        <v>805.64931090908203</v>
      </c>
      <c r="VR8">
        <v>0</v>
      </c>
      <c r="VS8">
        <v>17.9122888258904</v>
      </c>
      <c r="VT8">
        <v>0</v>
      </c>
      <c r="VU8">
        <v>0</v>
      </c>
      <c r="VV8">
        <v>0</v>
      </c>
      <c r="VW8">
        <v>804.42456609090004</v>
      </c>
      <c r="VX8">
        <v>0</v>
      </c>
      <c r="VY8">
        <v>16.693949297261401</v>
      </c>
      <c r="VZ8">
        <v>0</v>
      </c>
      <c r="WA8">
        <v>0</v>
      </c>
      <c r="WB8">
        <v>0</v>
      </c>
      <c r="WC8">
        <v>6501.0304269467497</v>
      </c>
      <c r="WD8">
        <v>0</v>
      </c>
      <c r="WE8">
        <v>18.4530648605895</v>
      </c>
      <c r="WF8">
        <v>10012.5943436282</v>
      </c>
      <c r="WG8">
        <v>10012.5943436282</v>
      </c>
      <c r="WH8">
        <v>14185.627210079499</v>
      </c>
      <c r="WI8">
        <v>0</v>
      </c>
      <c r="WJ8">
        <v>5651.35352575655</v>
      </c>
      <c r="WK8">
        <v>0</v>
      </c>
      <c r="WL8">
        <v>20.235853848814902</v>
      </c>
      <c r="WM8">
        <v>5803.1331264752798</v>
      </c>
      <c r="WN8">
        <v>5803.1331264752798</v>
      </c>
      <c r="WO8">
        <v>8440.2724780065491</v>
      </c>
      <c r="WP8">
        <v>21.1111</v>
      </c>
      <c r="WQ8">
        <v>23.8889</v>
      </c>
      <c r="WR8">
        <v>8733.4922725846409</v>
      </c>
      <c r="WS8">
        <v>0</v>
      </c>
      <c r="WT8">
        <v>20.786524592469</v>
      </c>
      <c r="WU8">
        <v>8776.4263549452899</v>
      </c>
      <c r="WV8">
        <v>8776.4263549452899</v>
      </c>
      <c r="WW8">
        <v>12914.6300726396</v>
      </c>
      <c r="WX8">
        <v>0</v>
      </c>
      <c r="WY8">
        <v>5629.4197129589502</v>
      </c>
      <c r="WZ8">
        <v>0</v>
      </c>
      <c r="XA8">
        <v>20.834388054652401</v>
      </c>
      <c r="XB8">
        <v>5651.9545235320802</v>
      </c>
      <c r="XC8">
        <v>5651.9545235320802</v>
      </c>
      <c r="XD8">
        <v>8279.1801433884193</v>
      </c>
      <c r="XE8">
        <v>34.118410800120699</v>
      </c>
      <c r="XF8">
        <v>237.19172956442301</v>
      </c>
      <c r="XG8">
        <v>15.0782081481804</v>
      </c>
      <c r="XH8">
        <v>46664.2286113031</v>
      </c>
      <c r="XI8">
        <v>46664.2286113031</v>
      </c>
      <c r="XJ8">
        <v>68420.078492660599</v>
      </c>
      <c r="XK8">
        <v>21.1111</v>
      </c>
      <c r="XL8">
        <v>23.8889</v>
      </c>
      <c r="XM8">
        <v>850.85768711286198</v>
      </c>
      <c r="XN8">
        <v>0</v>
      </c>
      <c r="XO8">
        <v>13.917542155110199</v>
      </c>
      <c r="XP8">
        <v>0</v>
      </c>
      <c r="XQ8">
        <v>0</v>
      </c>
      <c r="XR8">
        <v>0</v>
      </c>
      <c r="XS8">
        <v>1085.9403446649901</v>
      </c>
      <c r="XT8">
        <v>0</v>
      </c>
      <c r="XU8">
        <v>15.583865698094799</v>
      </c>
      <c r="XV8">
        <v>0</v>
      </c>
      <c r="XW8">
        <v>0</v>
      </c>
      <c r="XX8">
        <v>0</v>
      </c>
      <c r="XY8">
        <v>1818.1333516813099</v>
      </c>
      <c r="XZ8">
        <v>0</v>
      </c>
      <c r="YA8">
        <v>16.252043329894299</v>
      </c>
      <c r="YB8">
        <v>0</v>
      </c>
      <c r="YC8">
        <v>0</v>
      </c>
      <c r="YD8">
        <v>0</v>
      </c>
      <c r="YE8">
        <v>1233.1252619532499</v>
      </c>
      <c r="YF8">
        <v>0</v>
      </c>
      <c r="YG8">
        <v>16.680669785107899</v>
      </c>
      <c r="YH8">
        <v>0</v>
      </c>
      <c r="YI8">
        <v>0</v>
      </c>
      <c r="YJ8">
        <v>0</v>
      </c>
      <c r="YK8">
        <v>3145.3057608102999</v>
      </c>
      <c r="YL8">
        <v>0</v>
      </c>
      <c r="YM8">
        <v>13.936070001334301</v>
      </c>
      <c r="YN8">
        <v>0</v>
      </c>
      <c r="YO8">
        <v>0</v>
      </c>
      <c r="YP8">
        <v>0</v>
      </c>
      <c r="YQ8">
        <v>0</v>
      </c>
      <c r="YR8">
        <v>54.481437813230997</v>
      </c>
      <c r="YS8">
        <v>16.6847053331323</v>
      </c>
      <c r="YT8">
        <v>0</v>
      </c>
      <c r="YU8">
        <v>0</v>
      </c>
      <c r="YV8">
        <v>0</v>
      </c>
      <c r="YW8">
        <v>0</v>
      </c>
      <c r="YX8">
        <v>36.905304430632398</v>
      </c>
      <c r="YY8">
        <v>16.642225920315099</v>
      </c>
      <c r="YZ8">
        <v>0</v>
      </c>
      <c r="ZA8">
        <v>0</v>
      </c>
      <c r="ZB8">
        <v>0</v>
      </c>
      <c r="ZC8">
        <v>0</v>
      </c>
      <c r="ZD8">
        <v>72.443483680982794</v>
      </c>
      <c r="ZE8">
        <v>16.677615492307101</v>
      </c>
      <c r="ZF8">
        <v>0</v>
      </c>
      <c r="ZG8">
        <v>0</v>
      </c>
      <c r="ZH8">
        <v>0</v>
      </c>
      <c r="ZI8">
        <v>0</v>
      </c>
      <c r="ZJ8">
        <v>35.219394355920301</v>
      </c>
      <c r="ZK8">
        <v>16.6418417242487</v>
      </c>
      <c r="ZL8">
        <v>0</v>
      </c>
      <c r="ZM8">
        <v>0</v>
      </c>
      <c r="ZN8">
        <v>0</v>
      </c>
      <c r="ZO8">
        <v>0</v>
      </c>
      <c r="ZP8">
        <v>3146.9185224262501</v>
      </c>
      <c r="ZQ8">
        <v>16.445890559733201</v>
      </c>
      <c r="ZR8">
        <v>0</v>
      </c>
      <c r="ZS8">
        <v>0</v>
      </c>
      <c r="ZT8">
        <v>0</v>
      </c>
      <c r="ZU8">
        <v>0</v>
      </c>
      <c r="ZV8">
        <v>20.7705744019697</v>
      </c>
      <c r="ZW8">
        <v>15.7816154958872</v>
      </c>
      <c r="ZX8">
        <v>0</v>
      </c>
      <c r="ZY8">
        <v>0</v>
      </c>
      <c r="ZZ8">
        <v>0</v>
      </c>
      <c r="AAA8">
        <v>0</v>
      </c>
      <c r="AAB8">
        <v>31.169250267438699</v>
      </c>
      <c r="AAC8">
        <v>15.7958096157234</v>
      </c>
      <c r="AAD8">
        <v>0</v>
      </c>
      <c r="AAE8">
        <v>0</v>
      </c>
      <c r="AAF8">
        <v>0</v>
      </c>
      <c r="AAG8">
        <v>0</v>
      </c>
      <c r="AAH8">
        <v>66.476356790250307</v>
      </c>
      <c r="AAI8">
        <v>15.8621596907614</v>
      </c>
      <c r="AAJ8">
        <v>0</v>
      </c>
      <c r="AAK8">
        <v>0</v>
      </c>
      <c r="AAL8">
        <v>0</v>
      </c>
      <c r="AAM8">
        <v>0</v>
      </c>
      <c r="AAN8">
        <v>30.4773241707517</v>
      </c>
      <c r="AAO8">
        <v>15.788088771604199</v>
      </c>
      <c r="AAP8">
        <v>0</v>
      </c>
      <c r="AAQ8">
        <v>0</v>
      </c>
      <c r="AAR8">
        <v>0</v>
      </c>
      <c r="AAS8">
        <v>0</v>
      </c>
      <c r="AAT8">
        <v>2658.81333982355</v>
      </c>
      <c r="AAU8">
        <v>15.7132890508828</v>
      </c>
      <c r="AAV8">
        <v>0</v>
      </c>
      <c r="AAW8">
        <v>0</v>
      </c>
      <c r="AAX8">
        <v>0</v>
      </c>
      <c r="AAY8">
        <v>48.508009620002603</v>
      </c>
      <c r="AAZ8">
        <v>0</v>
      </c>
      <c r="ABA8">
        <v>14.721123582776301</v>
      </c>
      <c r="ABB8">
        <v>0</v>
      </c>
      <c r="ABC8">
        <v>0</v>
      </c>
      <c r="ABD8">
        <v>0</v>
      </c>
      <c r="ABE8">
        <v>34.8027795617027</v>
      </c>
      <c r="ABF8">
        <v>0</v>
      </c>
      <c r="ABG8">
        <v>14.832319075024399</v>
      </c>
      <c r="ABH8">
        <v>0</v>
      </c>
      <c r="ABI8">
        <v>0</v>
      </c>
      <c r="ABJ8">
        <v>0</v>
      </c>
      <c r="ABK8">
        <v>31.8411451822553</v>
      </c>
      <c r="ABL8">
        <v>2.0369113287763398</v>
      </c>
      <c r="ABM8">
        <v>14.887912434448801</v>
      </c>
      <c r="ABN8">
        <v>0</v>
      </c>
      <c r="ABO8">
        <v>0</v>
      </c>
      <c r="ABP8">
        <v>0</v>
      </c>
      <c r="ABQ8">
        <v>23.202263807753098</v>
      </c>
      <c r="ABR8">
        <v>1.3098640477119301</v>
      </c>
      <c r="ABS8">
        <v>14.888180112821299</v>
      </c>
      <c r="ABT8">
        <v>0</v>
      </c>
      <c r="ABU8">
        <v>0</v>
      </c>
      <c r="ABV8">
        <v>0</v>
      </c>
      <c r="ABW8">
        <v>0</v>
      </c>
      <c r="ABX8">
        <v>1174.7879877959299</v>
      </c>
      <c r="ABY8">
        <v>14.9893416970933</v>
      </c>
      <c r="ABZ8">
        <v>0</v>
      </c>
      <c r="ACA8">
        <v>0</v>
      </c>
      <c r="ACB8">
        <v>0</v>
      </c>
      <c r="ACC8">
        <v>0</v>
      </c>
      <c r="ACD8">
        <v>0</v>
      </c>
      <c r="ACE8">
        <v>0</v>
      </c>
      <c r="ACF8">
        <v>6.0267811658083996</v>
      </c>
      <c r="ACG8">
        <v>6.0267811658083996</v>
      </c>
      <c r="ACH8">
        <v>0</v>
      </c>
      <c r="ACI8">
        <v>0</v>
      </c>
      <c r="ACJ8">
        <v>0</v>
      </c>
      <c r="ACK8">
        <v>21.11</v>
      </c>
      <c r="ACL8">
        <v>21.11</v>
      </c>
      <c r="ACM8">
        <v>0</v>
      </c>
      <c r="ACN8">
        <v>0</v>
      </c>
      <c r="ACO8">
        <v>0</v>
      </c>
      <c r="ACP8">
        <v>20297.399087510999</v>
      </c>
      <c r="ACR8">
        <v>3191.59728516633</v>
      </c>
      <c r="ACT8">
        <v>23488.996372677298</v>
      </c>
      <c r="ACV8">
        <v>17.608221147160201</v>
      </c>
      <c r="ACW8">
        <v>17.466041671289801</v>
      </c>
      <c r="ACX8">
        <v>1.7</v>
      </c>
      <c r="ACY8">
        <v>6.0912827942659202</v>
      </c>
      <c r="ACZ8">
        <v>0.88422211573892295</v>
      </c>
      <c r="ADA8">
        <v>16.8222350511681</v>
      </c>
      <c r="ADB8">
        <v>16.639562261320499</v>
      </c>
      <c r="ADC8">
        <v>1.7</v>
      </c>
      <c r="ADD8">
        <v>6.3220338734084898</v>
      </c>
      <c r="ADE8">
        <v>0.842923640580162</v>
      </c>
      <c r="ADF8">
        <v>15.082444775731</v>
      </c>
      <c r="ADG8">
        <v>15.078362380497801</v>
      </c>
      <c r="ADH8">
        <v>0.42499999999999999</v>
      </c>
      <c r="ADI8">
        <v>4.0916473875893704</v>
      </c>
      <c r="ADJ8">
        <v>0.98671159353864102</v>
      </c>
      <c r="ADK8">
        <v>20.979204898134999</v>
      </c>
      <c r="ADL8">
        <v>20.979204898134999</v>
      </c>
      <c r="ADM8">
        <v>0</v>
      </c>
      <c r="ADN8">
        <v>0</v>
      </c>
      <c r="ADO8">
        <v>1</v>
      </c>
      <c r="ADP8">
        <v>21.4000738232156</v>
      </c>
      <c r="ADQ8">
        <v>21.4000738232156</v>
      </c>
      <c r="ADR8">
        <v>0</v>
      </c>
      <c r="ADS8">
        <v>0</v>
      </c>
      <c r="ADT8">
        <v>1</v>
      </c>
      <c r="ADU8">
        <v>21.730508226863599</v>
      </c>
      <c r="ADV8">
        <v>21.730508226863599</v>
      </c>
      <c r="ADW8">
        <v>0</v>
      </c>
      <c r="ADX8">
        <v>0</v>
      </c>
      <c r="ADY8">
        <v>1</v>
      </c>
      <c r="ADZ8">
        <v>21.357913628082802</v>
      </c>
      <c r="AEA8">
        <v>21.357913628082802</v>
      </c>
      <c r="AEB8">
        <v>0</v>
      </c>
      <c r="AEC8">
        <v>0</v>
      </c>
      <c r="AED8">
        <v>1</v>
      </c>
      <c r="AEE8">
        <v>20.487518725828799</v>
      </c>
      <c r="AEF8">
        <v>20.487518725828799</v>
      </c>
      <c r="AEG8">
        <v>0</v>
      </c>
      <c r="AEH8">
        <v>0</v>
      </c>
      <c r="AEI8">
        <v>1</v>
      </c>
      <c r="AEJ8">
        <v>21.768168005665</v>
      </c>
      <c r="AEK8">
        <v>21.768168005665</v>
      </c>
      <c r="AEL8">
        <v>0</v>
      </c>
      <c r="AEM8">
        <v>0</v>
      </c>
      <c r="AEN8">
        <v>1</v>
      </c>
      <c r="AEO8">
        <v>21.7683037508681</v>
      </c>
      <c r="AEP8">
        <v>21.7683037508681</v>
      </c>
      <c r="AEQ8">
        <v>0</v>
      </c>
      <c r="AER8">
        <v>0</v>
      </c>
      <c r="AES8">
        <v>1</v>
      </c>
      <c r="AET8">
        <v>21.732838292824599</v>
      </c>
      <c r="AEU8">
        <v>21.732838292824599</v>
      </c>
      <c r="AEV8">
        <v>0</v>
      </c>
      <c r="AEW8">
        <v>0</v>
      </c>
      <c r="AEX8">
        <v>1</v>
      </c>
      <c r="AEY8">
        <v>19.144038900666501</v>
      </c>
      <c r="AEZ8">
        <v>19.144038900666501</v>
      </c>
      <c r="AFA8">
        <v>0</v>
      </c>
      <c r="AFB8">
        <v>0</v>
      </c>
      <c r="AFC8">
        <v>1</v>
      </c>
      <c r="AFD8">
        <v>20.919995461392599</v>
      </c>
      <c r="AFE8">
        <v>20.919995461392599</v>
      </c>
      <c r="AFF8">
        <v>0</v>
      </c>
      <c r="AFG8">
        <v>0</v>
      </c>
      <c r="AFH8">
        <v>1</v>
      </c>
      <c r="AFI8">
        <v>21.595067742380898</v>
      </c>
      <c r="AFJ8">
        <v>21.595067742380898</v>
      </c>
      <c r="AFK8">
        <v>0</v>
      </c>
      <c r="AFL8">
        <v>0</v>
      </c>
      <c r="AFM8">
        <v>1</v>
      </c>
      <c r="AFN8">
        <v>21.6617171885513</v>
      </c>
      <c r="AFO8">
        <v>21.6617171885513</v>
      </c>
      <c r="AFP8">
        <v>0</v>
      </c>
      <c r="AFQ8">
        <v>0</v>
      </c>
      <c r="AFR8">
        <v>1</v>
      </c>
      <c r="AFS8">
        <v>-1.25086109038241</v>
      </c>
      <c r="AFT8">
        <v>-1.36844685441908</v>
      </c>
      <c r="AFU8">
        <v>-1.31134524529839</v>
      </c>
      <c r="AFV8">
        <v>-1.30415650094445</v>
      </c>
      <c r="AFW8">
        <v>-1.2655583274478901</v>
      </c>
      <c r="AFX8">
        <v>-1.4659721581763501</v>
      </c>
      <c r="AFY8">
        <v>-1.27317787730109</v>
      </c>
      <c r="AFZ8">
        <v>-1.26787118104199</v>
      </c>
      <c r="AGA8">
        <v>-1.3621804607490899</v>
      </c>
      <c r="AGB8">
        <v>-1.72090944242913</v>
      </c>
      <c r="AGC8">
        <v>-1.34460647872616</v>
      </c>
      <c r="AGD8">
        <v>-1.47147680805751</v>
      </c>
      <c r="AGE8">
        <v>-1.7836606253373</v>
      </c>
      <c r="AGF8">
        <v>-1.91191322533195</v>
      </c>
      <c r="AGG8">
        <v>-2.16728359798973</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B8">
        <v>4556.3652672509998</v>
      </c>
      <c r="AID8">
        <v>0</v>
      </c>
      <c r="AIF8">
        <v>4629.5784253088204</v>
      </c>
      <c r="AIH8">
        <v>6311.8760105396796</v>
      </c>
      <c r="AIJ8">
        <v>7316.7421836323801</v>
      </c>
      <c r="AIL8">
        <v>0</v>
      </c>
      <c r="AIN8">
        <v>5956.8503005009898</v>
      </c>
      <c r="AIP8">
        <v>5969.3039134092696</v>
      </c>
      <c r="AIR8">
        <v>6643.4502543358103</v>
      </c>
      <c r="AIT8">
        <v>8695.2594497101709</v>
      </c>
      <c r="AIV8">
        <v>0</v>
      </c>
      <c r="AIX8">
        <v>7173.7647211346302</v>
      </c>
      <c r="AIZ8">
        <v>7526.9314038865896</v>
      </c>
      <c r="AJB8">
        <v>7264.5446866001103</v>
      </c>
      <c r="AJD8">
        <v>11286.244700277201</v>
      </c>
      <c r="AJE8">
        <v>56383.682153285998</v>
      </c>
      <c r="AJG8">
        <v>-4.9876559553168003E-5</v>
      </c>
      <c r="AJJ8">
        <v>2597.8837525170802</v>
      </c>
      <c r="AJL8">
        <v>235.17477943427599</v>
      </c>
      <c r="AJM8">
        <v>0</v>
      </c>
      <c r="AJN8">
        <v>0</v>
      </c>
      <c r="AJO8">
        <v>0</v>
      </c>
      <c r="AJP8">
        <v>16.469866891039398</v>
      </c>
      <c r="AJQ8">
        <v>0</v>
      </c>
      <c r="AJR8">
        <v>0</v>
      </c>
      <c r="AJS8">
        <v>0</v>
      </c>
      <c r="AJT8">
        <v>15.5653626965625</v>
      </c>
      <c r="AJU8">
        <v>2.4866007711524798</v>
      </c>
      <c r="AJV8">
        <v>2.5224748502451</v>
      </c>
      <c r="AJW8">
        <v>0</v>
      </c>
      <c r="AJX8">
        <v>23.602574255879802</v>
      </c>
      <c r="AJY8">
        <v>0</v>
      </c>
      <c r="AJZ8">
        <v>0</v>
      </c>
      <c r="AKA8">
        <v>140126.29176041801</v>
      </c>
      <c r="AKB8">
        <v>0</v>
      </c>
      <c r="AKC8">
        <v>0</v>
      </c>
      <c r="AKD8">
        <v>69929.094537021301</v>
      </c>
      <c r="AKE8">
        <v>89681.515893665506</v>
      </c>
      <c r="AKF8">
        <v>322853457.21719599</v>
      </c>
      <c r="AKG8">
        <v>70.658618469774893</v>
      </c>
      <c r="AKH8">
        <v>80</v>
      </c>
      <c r="AKI8">
        <v>1.7913354051334101</v>
      </c>
      <c r="AKJ8">
        <v>0.97900007891771501</v>
      </c>
      <c r="AKK8">
        <v>69929.094537021301</v>
      </c>
      <c r="AKL8">
        <v>89681.515893665506</v>
      </c>
      <c r="AKM8">
        <v>322853457.21719599</v>
      </c>
      <c r="AKN8">
        <v>70.658618469774893</v>
      </c>
      <c r="AKO8">
        <v>80</v>
      </c>
      <c r="AKP8">
        <v>1.7913354051334101</v>
      </c>
      <c r="AKQ8">
        <v>0.97900007891771501</v>
      </c>
      <c r="AKR8">
        <v>1072410.7455003301</v>
      </c>
      <c r="AKV8">
        <v>0</v>
      </c>
      <c r="AKZ8">
        <v>0</v>
      </c>
      <c r="ALD8">
        <v>21.11</v>
      </c>
      <c r="ALE8">
        <v>21.11</v>
      </c>
      <c r="ALF8">
        <v>0</v>
      </c>
      <c r="ALG8">
        <v>0</v>
      </c>
      <c r="ALH8">
        <v>0</v>
      </c>
      <c r="ALJ8">
        <v>6.0267811730384402</v>
      </c>
      <c r="ALK8">
        <v>4.6559568605741798E-3</v>
      </c>
      <c r="ALL8">
        <v>5.65378911406669</v>
      </c>
      <c r="ALM8">
        <v>6.0267811658083996</v>
      </c>
      <c r="ALN8">
        <v>5.65378911406669</v>
      </c>
      <c r="ALO8">
        <v>6.5304006584342402E-5</v>
      </c>
      <c r="ALP8">
        <v>15.469872565500999</v>
      </c>
      <c r="ALQ8">
        <v>4.6559568605741798E-3</v>
      </c>
      <c r="ALR8">
        <v>42.826398328590003</v>
      </c>
      <c r="ALS8">
        <v>5.65378911406669</v>
      </c>
      <c r="ALT8">
        <v>14.1993408086706</v>
      </c>
      <c r="ALU8">
        <v>5.65378911406669</v>
      </c>
      <c r="ALV8">
        <v>14.575891688887999</v>
      </c>
      <c r="ALW8">
        <v>5.65378911406669</v>
      </c>
      <c r="ALX8">
        <v>7.22</v>
      </c>
      <c r="ALY8">
        <v>9.9999999999999897E-12</v>
      </c>
      <c r="ALZ8">
        <v>6.0267811658083996</v>
      </c>
      <c r="AMA8">
        <v>9.9999999999999897E-12</v>
      </c>
      <c r="AMB8">
        <v>3.58266985117549E-3</v>
      </c>
      <c r="AMC8">
        <v>6.0267811658083996</v>
      </c>
      <c r="AMD8">
        <v>0</v>
      </c>
      <c r="AME8">
        <v>6.0267811658083996</v>
      </c>
      <c r="AMF8">
        <v>0</v>
      </c>
      <c r="AMG8">
        <v>6.0267811658083996</v>
      </c>
      <c r="AMH8">
        <v>0</v>
      </c>
      <c r="AMI8">
        <v>0</v>
      </c>
      <c r="AMJ8">
        <v>4.2474999999999996</v>
      </c>
      <c r="AMK8">
        <v>45.910895644056197</v>
      </c>
      <c r="AML8">
        <v>0.12847753462068801</v>
      </c>
      <c r="AMM8">
        <v>16.4189646141844</v>
      </c>
      <c r="AMN8">
        <v>0.72220575807929899</v>
      </c>
      <c r="AMO8">
        <v>45.2537058977112</v>
      </c>
      <c r="AMP8">
        <v>0.13422253462068801</v>
      </c>
      <c r="AMQ8">
        <v>47.479610888877403</v>
      </c>
      <c r="AMR8">
        <v>0.16830665302193101</v>
      </c>
      <c r="AMS8">
        <v>42.743109943893003</v>
      </c>
      <c r="AMT8">
        <v>0.229524381331452</v>
      </c>
      <c r="AMU8">
        <v>15.680304157639</v>
      </c>
      <c r="AMV8">
        <v>1.0012664297840601</v>
      </c>
      <c r="AMW8">
        <v>37.804557964606502</v>
      </c>
      <c r="AMX8">
        <v>0.22114</v>
      </c>
      <c r="AMY8">
        <v>36.834002874112002</v>
      </c>
      <c r="AMZ8">
        <v>0.23172000000000001</v>
      </c>
      <c r="ANA8">
        <v>48.151414642575197</v>
      </c>
      <c r="ANB8">
        <v>0.16830665302193101</v>
      </c>
      <c r="ANC8">
        <v>39.582750012722997</v>
      </c>
      <c r="AND8">
        <v>0.29956022403627502</v>
      </c>
      <c r="ANE8">
        <v>14.9577280827413</v>
      </c>
      <c r="ANF8">
        <v>1.3455329539499601</v>
      </c>
      <c r="ANG8">
        <v>40.600050239037401</v>
      </c>
      <c r="ANH8">
        <v>0.22742000000000001</v>
      </c>
      <c r="ANI8">
        <v>38.717978577172502</v>
      </c>
      <c r="ANJ8">
        <v>0.25796000000000002</v>
      </c>
      <c r="ANK8">
        <v>50.106470325081801</v>
      </c>
      <c r="ANL8">
        <v>0.16830665302193101</v>
      </c>
      <c r="ANM8">
        <v>41.244504752687703</v>
      </c>
      <c r="ANN8">
        <v>0.34983933857847299</v>
      </c>
      <c r="ANO8">
        <v>1.3822627005038299</v>
      </c>
      <c r="ANP8">
        <v>1.92169618148549</v>
      </c>
      <c r="ANQ8">
        <v>2.34876182019359</v>
      </c>
      <c r="ANR8">
        <v>16.4189646141844</v>
      </c>
      <c r="ANS8">
        <v>16.588282007588798</v>
      </c>
      <c r="ANT8">
        <v>16.587447870073198</v>
      </c>
      <c r="ANU8">
        <v>16.619548587760899</v>
      </c>
      <c r="ANV8">
        <v>16.631999290872901</v>
      </c>
      <c r="ANW8">
        <v>15.680304157639</v>
      </c>
      <c r="ANX8">
        <v>15.7299582614452</v>
      </c>
      <c r="ANY8">
        <v>15.723254622583299</v>
      </c>
      <c r="ANZ8">
        <v>15.7956305131043</v>
      </c>
      <c r="AOA8">
        <v>15.7240889742832</v>
      </c>
      <c r="AOB8">
        <v>14.9577280827413</v>
      </c>
      <c r="AOC8">
        <v>14.7499679582842</v>
      </c>
      <c r="AOD8">
        <v>14.806356068668</v>
      </c>
      <c r="AOE8">
        <v>14.8067679396064</v>
      </c>
      <c r="AOF8">
        <v>14.6594255470779</v>
      </c>
      <c r="AOG8">
        <v>15.469872565500999</v>
      </c>
      <c r="AOH8">
        <v>4.2474999999999996</v>
      </c>
      <c r="AOI8">
        <v>15.516063457205901</v>
      </c>
      <c r="AOJ8">
        <v>4.2474999999999996</v>
      </c>
    </row>
    <row r="9" spans="1:1076">
      <c r="A9" t="s">
        <v>2953</v>
      </c>
      <c r="B9">
        <v>2.9</v>
      </c>
      <c r="D9">
        <v>2.9</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-623.97795501870996</v>
      </c>
      <c r="GC9">
        <v>-787.55028797241403</v>
      </c>
      <c r="GD9">
        <v>-1294.5209316277501</v>
      </c>
      <c r="GE9">
        <v>-417.82712611668501</v>
      </c>
      <c r="GF9">
        <v>-517.95037809776397</v>
      </c>
      <c r="GG9">
        <v>-835.21659858569205</v>
      </c>
      <c r="GH9">
        <v>-608.52133155860201</v>
      </c>
      <c r="GI9">
        <v>-794.81382545669396</v>
      </c>
      <c r="GJ9">
        <v>-1275.2953818629201</v>
      </c>
      <c r="GK9">
        <v>-420.94558664233699</v>
      </c>
      <c r="GL9">
        <v>-517.50223502964798</v>
      </c>
      <c r="GM9">
        <v>-836.77937353510595</v>
      </c>
      <c r="GN9">
        <v>-126.581437171196</v>
      </c>
      <c r="GO9">
        <v>17.669275207681601</v>
      </c>
      <c r="GP9">
        <v>18.730429262914001</v>
      </c>
      <c r="GQ9">
        <v>-8.0654496141832297</v>
      </c>
      <c r="GR9">
        <v>-340.35917443149299</v>
      </c>
      <c r="GS9">
        <v>-1071.32439264664</v>
      </c>
      <c r="GT9">
        <v>-98.405681975032294</v>
      </c>
      <c r="GU9">
        <v>17.818281834200601</v>
      </c>
      <c r="GV9">
        <v>18.888288243765398</v>
      </c>
      <c r="GW9">
        <v>-24.310172603380298</v>
      </c>
      <c r="GX9">
        <v>-300.28593832038501</v>
      </c>
      <c r="GY9">
        <v>-794.06193553529499</v>
      </c>
      <c r="GZ9">
        <v>-149.64225659523601</v>
      </c>
      <c r="HA9">
        <v>17.925594265921902</v>
      </c>
      <c r="HB9">
        <v>18.9603727870442</v>
      </c>
      <c r="HC9">
        <v>-43.581261243983697</v>
      </c>
      <c r="HD9">
        <v>-482.640295095699</v>
      </c>
      <c r="HE9">
        <v>-1252.8473202974501</v>
      </c>
      <c r="HF9">
        <v>-98.048551729293393</v>
      </c>
      <c r="HG9">
        <v>17.793350278019901</v>
      </c>
      <c r="HH9">
        <v>18.8724191719005</v>
      </c>
      <c r="HI9">
        <v>-20.7396356504082</v>
      </c>
      <c r="HJ9">
        <v>-288.81621896372599</v>
      </c>
      <c r="HK9">
        <v>-780.13639293376502</v>
      </c>
      <c r="HL9">
        <v>-616.07699209517205</v>
      </c>
      <c r="HM9">
        <v>18.435142590076801</v>
      </c>
      <c r="HN9">
        <v>17.9134455358145</v>
      </c>
      <c r="HO9">
        <v>-584.52616444305897</v>
      </c>
      <c r="HP9">
        <v>-874.45653775930305</v>
      </c>
      <c r="HQ9">
        <v>18.182037781343599</v>
      </c>
      <c r="HR9">
        <v>-1406.3487600001699</v>
      </c>
      <c r="HS9">
        <v>-412.45704724239602</v>
      </c>
      <c r="HT9">
        <v>18.817029605331602</v>
      </c>
      <c r="HU9">
        <v>18.089647811881701</v>
      </c>
      <c r="HV9">
        <v>-390.28965676245002</v>
      </c>
      <c r="HW9">
        <v>-599.16482093375396</v>
      </c>
      <c r="HX9">
        <v>18.725145997115401</v>
      </c>
      <c r="HY9">
        <v>-922.79263520224697</v>
      </c>
      <c r="HZ9">
        <v>18.8143245148968</v>
      </c>
      <c r="IA9">
        <v>18.084846163734699</v>
      </c>
      <c r="IB9">
        <v>-649.19664073853801</v>
      </c>
      <c r="IC9">
        <v>-615.50125061613198</v>
      </c>
      <c r="ID9">
        <v>-926.33227998597602</v>
      </c>
      <c r="IE9">
        <v>18.725401815252098</v>
      </c>
      <c r="IF9">
        <v>-1440.5436375215399</v>
      </c>
      <c r="IG9">
        <v>-78.6146924210245</v>
      </c>
      <c r="IH9">
        <v>18.8095419389436</v>
      </c>
      <c r="II9">
        <v>18.086254386512699</v>
      </c>
      <c r="IJ9">
        <v>-388.23994024052001</v>
      </c>
      <c r="IK9">
        <v>-71.716518391912203</v>
      </c>
      <c r="IL9">
        <v>-414.14221624425397</v>
      </c>
      <c r="IM9">
        <v>-596.883987530544</v>
      </c>
      <c r="IN9">
        <v>18.7200452348124</v>
      </c>
      <c r="IO9">
        <v>2.0484049599324599</v>
      </c>
      <c r="IP9">
        <v>-917.14370782968297</v>
      </c>
      <c r="IQ9">
        <v>84.454434507397593</v>
      </c>
      <c r="IR9">
        <v>72.194604220930202</v>
      </c>
      <c r="IS9">
        <v>120.185899123437</v>
      </c>
      <c r="IT9">
        <v>71.770148111196306</v>
      </c>
      <c r="IU9">
        <v>-272.55772728423699</v>
      </c>
      <c r="IV9">
        <v>-129.926373713229</v>
      </c>
      <c r="IW9">
        <v>17.0568313901714</v>
      </c>
      <c r="IX9">
        <v>18.182037781343599</v>
      </c>
      <c r="IY9">
        <v>-12.965531330738299</v>
      </c>
      <c r="IZ9">
        <v>-395.30073946690197</v>
      </c>
      <c r="JA9">
        <v>-1199.6371516566801</v>
      </c>
      <c r="JB9">
        <v>-117.622508815355</v>
      </c>
      <c r="JC9">
        <v>17.601352360773902</v>
      </c>
      <c r="JD9">
        <v>18.725145997115401</v>
      </c>
      <c r="JE9">
        <v>-64.360910952422799</v>
      </c>
      <c r="JF9">
        <v>-468.54281015386601</v>
      </c>
      <c r="JG9">
        <v>-1060.4799716811599</v>
      </c>
      <c r="JH9">
        <v>-169.578605979831</v>
      </c>
      <c r="JI9">
        <v>17.600116982759999</v>
      </c>
      <c r="JJ9">
        <v>18.725401815252098</v>
      </c>
      <c r="JK9">
        <v>-81.891945566750707</v>
      </c>
      <c r="JL9">
        <v>-671.98667092892595</v>
      </c>
      <c r="JM9">
        <v>-1588.36862055444</v>
      </c>
      <c r="JN9">
        <v>-121.17817450932699</v>
      </c>
      <c r="JO9">
        <v>17.608433486328199</v>
      </c>
      <c r="JP9">
        <v>18.7200452348124</v>
      </c>
      <c r="JQ9">
        <v>0.70703624030867895</v>
      </c>
      <c r="JR9">
        <v>-69.3466228057666</v>
      </c>
      <c r="JS9">
        <v>1.87287690968252</v>
      </c>
      <c r="JT9">
        <v>-479.62317471331102</v>
      </c>
      <c r="JU9">
        <v>-1066.4693961283101</v>
      </c>
      <c r="JV9">
        <v>-672.33051151352402</v>
      </c>
      <c r="JW9">
        <v>-954.32023145588198</v>
      </c>
      <c r="JX9">
        <v>-1665.1407389568101</v>
      </c>
      <c r="JY9">
        <v>-522.15195593192095</v>
      </c>
      <c r="JZ9">
        <v>-767.61917336738895</v>
      </c>
      <c r="KA9">
        <v>-1196.7991045154399</v>
      </c>
      <c r="KB9">
        <v>-745.70379494264796</v>
      </c>
      <c r="KC9">
        <v>-1173.9013476585501</v>
      </c>
      <c r="KD9">
        <v>-1795.2024982550699</v>
      </c>
      <c r="KE9">
        <v>-486.16347197674099</v>
      </c>
      <c r="KF9">
        <v>17.278396312248599</v>
      </c>
      <c r="KG9">
        <v>-373.86628443506902</v>
      </c>
      <c r="KH9">
        <v>1.18572914667359</v>
      </c>
      <c r="KI9">
        <v>-736.43577760527398</v>
      </c>
      <c r="KJ9">
        <v>-1102.9126199698101</v>
      </c>
      <c r="KK9">
        <v>-151.74834327894601</v>
      </c>
      <c r="KL9">
        <v>15.2332699466624</v>
      </c>
      <c r="KM9">
        <v>16.722182706970599</v>
      </c>
      <c r="KN9">
        <v>15.889221995859099</v>
      </c>
      <c r="KO9">
        <v>13.9989472314232</v>
      </c>
      <c r="KP9">
        <v>-3.4720313801688798</v>
      </c>
      <c r="KQ9">
        <v>-393.84467002584199</v>
      </c>
      <c r="KR9">
        <v>-1351.1890166323899</v>
      </c>
      <c r="KS9">
        <v>-157.407382644167</v>
      </c>
      <c r="KT9">
        <v>16.641560001417901</v>
      </c>
      <c r="KU9">
        <v>18.005419121023799</v>
      </c>
      <c r="KV9">
        <v>-57.036891692951798</v>
      </c>
      <c r="KW9">
        <v>15.526998504969701</v>
      </c>
      <c r="KX9">
        <v>-3.3386807662890901</v>
      </c>
      <c r="KY9">
        <v>-449.24823999318698</v>
      </c>
      <c r="KZ9">
        <v>-954.77803837901604</v>
      </c>
      <c r="LA9">
        <v>-234.93771762649399</v>
      </c>
      <c r="LB9">
        <v>16.9378474167465</v>
      </c>
      <c r="LC9">
        <v>18.207648722429099</v>
      </c>
      <c r="LD9">
        <v>-97.141342732373005</v>
      </c>
      <c r="LE9">
        <v>15.867981873738801</v>
      </c>
      <c r="LF9">
        <v>-3.4228187550524898</v>
      </c>
      <c r="LG9">
        <v>-702.03551174826703</v>
      </c>
      <c r="LH9">
        <v>-1471.11831793232</v>
      </c>
      <c r="LI9">
        <v>-159.745894235989</v>
      </c>
      <c r="LJ9">
        <v>17.117978577558301</v>
      </c>
      <c r="LK9">
        <v>18.300569548574799</v>
      </c>
      <c r="LL9">
        <v>-78.567210369842002</v>
      </c>
      <c r="LM9">
        <v>16.110273612413</v>
      </c>
      <c r="LN9">
        <v>-2.94248632093311</v>
      </c>
      <c r="LO9">
        <v>-468.68565898254099</v>
      </c>
      <c r="LP9">
        <v>-911.89281719904795</v>
      </c>
      <c r="LQ9">
        <v>-32.687595163390299</v>
      </c>
      <c r="LR9">
        <v>17.002175778810201</v>
      </c>
      <c r="LS9">
        <v>16.440999999999999</v>
      </c>
      <c r="LT9">
        <v>57.3934798200481</v>
      </c>
      <c r="LU9">
        <v>34.791939399158899</v>
      </c>
      <c r="LV9">
        <v>17.096402753931802</v>
      </c>
      <c r="LW9">
        <v>18.310438176278101</v>
      </c>
      <c r="LX9">
        <v>92.724220779953498</v>
      </c>
      <c r="LY9">
        <v>-21.407317249139801</v>
      </c>
      <c r="LZ9">
        <v>16.9641135402731</v>
      </c>
      <c r="MA9">
        <v>16.440999999999999</v>
      </c>
      <c r="MB9">
        <v>37.656691392341102</v>
      </c>
      <c r="MC9">
        <v>-2.9997574425942601</v>
      </c>
      <c r="MD9">
        <v>17.106111445511399</v>
      </c>
      <c r="ME9">
        <v>18.4204277703084</v>
      </c>
      <c r="MF9">
        <v>71.468930627235594</v>
      </c>
      <c r="MG9">
        <v>-32.872037254423397</v>
      </c>
      <c r="MH9">
        <v>17.001627741317499</v>
      </c>
      <c r="MI9">
        <v>16.440999999999999</v>
      </c>
      <c r="MJ9">
        <v>57.434683138112597</v>
      </c>
      <c r="MK9">
        <v>-44.726475547467103</v>
      </c>
      <c r="ML9">
        <v>17.182367579543602</v>
      </c>
      <c r="MM9">
        <v>18.4943291586569</v>
      </c>
      <c r="MN9">
        <v>125.20373119743699</v>
      </c>
      <c r="MO9">
        <v>-22.151225209120199</v>
      </c>
      <c r="MP9">
        <v>16.9628117358174</v>
      </c>
      <c r="MQ9">
        <v>16.440999999999999</v>
      </c>
      <c r="MR9">
        <v>37.1649308246378</v>
      </c>
      <c r="MS9">
        <v>-0.109195272988824</v>
      </c>
      <c r="MT9">
        <v>17.1005439612481</v>
      </c>
      <c r="MU9">
        <v>18.410283092032799</v>
      </c>
      <c r="MV9">
        <v>69.961435454774005</v>
      </c>
      <c r="MW9">
        <v>-31.2932896130425</v>
      </c>
      <c r="MX9">
        <v>16.0609800481826</v>
      </c>
      <c r="MY9">
        <v>16.747610644428701</v>
      </c>
      <c r="MZ9">
        <v>33.4393206164793</v>
      </c>
      <c r="NA9">
        <v>-87.193370441804802</v>
      </c>
      <c r="NB9">
        <v>16.254042876861899</v>
      </c>
      <c r="NC9">
        <v>17.676633900598201</v>
      </c>
      <c r="ND9">
        <v>105.828917971693</v>
      </c>
      <c r="NE9">
        <v>-20.078486951376401</v>
      </c>
      <c r="NF9">
        <v>16.111227912335501</v>
      </c>
      <c r="NG9">
        <v>16.840716546538001</v>
      </c>
      <c r="NH9">
        <v>25.428661730137399</v>
      </c>
      <c r="NI9">
        <v>-126.645657692233</v>
      </c>
      <c r="NJ9">
        <v>16.4393019801539</v>
      </c>
      <c r="NK9">
        <v>18.1013073517347</v>
      </c>
      <c r="NL9">
        <v>103.54896110513501</v>
      </c>
      <c r="NM9" s="35">
        <v>-30.960414623766798</v>
      </c>
      <c r="NN9">
        <v>16.1953747238293</v>
      </c>
      <c r="NO9" s="35">
        <v>16.964251255541601</v>
      </c>
      <c r="NP9" s="35">
        <v>46.261928161172001</v>
      </c>
      <c r="NQ9" s="35">
        <v>-184.90964498388999</v>
      </c>
      <c r="NR9" s="35">
        <v>16.5132376266384</v>
      </c>
      <c r="NS9">
        <v>18.131621377193301</v>
      </c>
      <c r="NT9">
        <v>165.445759175798</v>
      </c>
      <c r="NU9" s="35">
        <v>-20.7499682525143</v>
      </c>
      <c r="NV9">
        <v>16.101515812313401</v>
      </c>
      <c r="NW9">
        <v>16.8162921889116</v>
      </c>
      <c r="NX9">
        <v>1.7</v>
      </c>
      <c r="NY9">
        <v>25.644902853300199</v>
      </c>
      <c r="NZ9">
        <v>-125.544794761102</v>
      </c>
      <c r="OA9">
        <v>16.429511215560801</v>
      </c>
      <c r="OB9">
        <v>18.092272483574199</v>
      </c>
      <c r="OC9">
        <v>1.7</v>
      </c>
      <c r="OD9">
        <v>103.746470787917</v>
      </c>
      <c r="OE9">
        <v>1.7</v>
      </c>
      <c r="OF9">
        <v>1.7</v>
      </c>
      <c r="OG9">
        <v>-31.321854852613999</v>
      </c>
      <c r="OH9">
        <v>15.058022456403</v>
      </c>
      <c r="OI9">
        <v>16.059478312871398</v>
      </c>
      <c r="OJ9">
        <v>45.568126361827197</v>
      </c>
      <c r="OK9">
        <v>112.30723789503099</v>
      </c>
      <c r="OL9">
        <v>15.0467412342249</v>
      </c>
      <c r="OM9">
        <v>16.366432783365301</v>
      </c>
      <c r="ON9">
        <v>41.338191802506202</v>
      </c>
      <c r="OO9">
        <v>-20.892080142718299</v>
      </c>
      <c r="OP9">
        <v>15.1958024580121</v>
      </c>
      <c r="OQ9">
        <v>16.465895567854599</v>
      </c>
      <c r="OR9">
        <v>27.590061906297102</v>
      </c>
      <c r="OS9">
        <v>-28.908611205648</v>
      </c>
      <c r="OT9">
        <v>15.3636025902107</v>
      </c>
      <c r="OU9">
        <v>17.2635223724375</v>
      </c>
      <c r="OV9">
        <v>67.546272556182004</v>
      </c>
      <c r="OW9">
        <v>-32.047093945736698</v>
      </c>
      <c r="OX9">
        <v>15.289781359936599</v>
      </c>
      <c r="OY9">
        <v>16.486705797493801</v>
      </c>
      <c r="OZ9">
        <v>48.4394054585782</v>
      </c>
      <c r="PA9">
        <v>-96.623736317550197</v>
      </c>
      <c r="PB9">
        <v>15.5182544009437</v>
      </c>
      <c r="PC9">
        <v>17.4387583957337</v>
      </c>
      <c r="PD9">
        <v>134.10618843367101</v>
      </c>
      <c r="PE9">
        <v>-21.311365907610899</v>
      </c>
      <c r="PF9">
        <v>15.2652076945791</v>
      </c>
      <c r="PG9">
        <v>16.4802253429818</v>
      </c>
      <c r="PH9">
        <v>1.7</v>
      </c>
      <c r="PI9">
        <v>26.94733741588</v>
      </c>
      <c r="PJ9">
        <v>-86.585889548985193</v>
      </c>
      <c r="PK9">
        <v>15.534791172089999</v>
      </c>
      <c r="PL9">
        <v>17.486100417801399</v>
      </c>
      <c r="PM9" s="35">
        <v>1.7</v>
      </c>
      <c r="PN9">
        <v>91.139981807873994</v>
      </c>
      <c r="PO9">
        <v>18.4928326126741</v>
      </c>
      <c r="PP9">
        <v>18.641628697378898</v>
      </c>
      <c r="PQ9">
        <v>18.696798893848701</v>
      </c>
      <c r="PR9">
        <v>18.630479983426099</v>
      </c>
      <c r="PS9">
        <v>17.944118864920501</v>
      </c>
      <c r="PT9">
        <v>17.927169668912398</v>
      </c>
      <c r="PU9">
        <v>18.416646775754501</v>
      </c>
      <c r="PV9">
        <v>18.416885423676899</v>
      </c>
      <c r="PW9">
        <v>18.409857278776801</v>
      </c>
      <c r="PX9">
        <v>17.2158029664986</v>
      </c>
      <c r="PY9">
        <v>16.5878219002518</v>
      </c>
      <c r="PZ9">
        <v>17.657590604964199</v>
      </c>
      <c r="QA9">
        <v>17.821267402309299</v>
      </c>
      <c r="QB9">
        <v>17.8924351088883</v>
      </c>
      <c r="QC9">
        <v>15.4964036026409</v>
      </c>
      <c r="QD9">
        <v>15.3829234266491</v>
      </c>
      <c r="QE9">
        <v>19.748940517517099</v>
      </c>
      <c r="QF9">
        <v>19.872283568541501</v>
      </c>
      <c r="QG9">
        <v>19.914000489832901</v>
      </c>
      <c r="QH9">
        <v>19.866148469469401</v>
      </c>
      <c r="QI9">
        <v>18.1361412567983</v>
      </c>
      <c r="QJ9">
        <v>19.320156789432101</v>
      </c>
      <c r="QK9">
        <v>19.771400541630999</v>
      </c>
      <c r="QL9">
        <v>19.7730930274471</v>
      </c>
      <c r="QM9">
        <v>19.769433808789199</v>
      </c>
      <c r="QN9">
        <v>-2910.9005339364699</v>
      </c>
      <c r="QO9">
        <v>17.351741679517499</v>
      </c>
      <c r="QP9">
        <v>-345.33288358416399</v>
      </c>
      <c r="QQ9">
        <v>18.1527037009064</v>
      </c>
      <c r="QR9">
        <v>19.353198742898002</v>
      </c>
      <c r="QS9">
        <v>19.469644002444401</v>
      </c>
      <c r="QT9">
        <v>19.504434700147002</v>
      </c>
      <c r="QU9">
        <v>15.681965007883599</v>
      </c>
      <c r="QV9">
        <v>15.1056729671309</v>
      </c>
      <c r="QW9">
        <v>0</v>
      </c>
      <c r="QX9">
        <v>0</v>
      </c>
      <c r="QY9">
        <v>0</v>
      </c>
      <c r="QZ9">
        <v>0</v>
      </c>
      <c r="RA9">
        <v>0</v>
      </c>
      <c r="RB9">
        <v>0</v>
      </c>
      <c r="RC9">
        <v>0</v>
      </c>
      <c r="RD9">
        <v>0</v>
      </c>
      <c r="RE9">
        <v>0</v>
      </c>
      <c r="RF9">
        <v>0</v>
      </c>
      <c r="RG9">
        <v>0</v>
      </c>
      <c r="RH9" s="35">
        <v>0</v>
      </c>
      <c r="RI9">
        <v>5078.8275237713997</v>
      </c>
      <c r="RJ9" s="35">
        <v>0</v>
      </c>
      <c r="RK9">
        <v>21.005048422360201</v>
      </c>
      <c r="RL9">
        <v>5083.5461221237301</v>
      </c>
      <c r="RM9" s="35">
        <v>5083.5461221237301</v>
      </c>
      <c r="RN9">
        <v>9217.8115061720091</v>
      </c>
      <c r="RO9" s="35">
        <v>3296.19437569915</v>
      </c>
      <c r="RP9">
        <v>0</v>
      </c>
      <c r="RQ9" s="35">
        <v>21.1029384397042</v>
      </c>
      <c r="RR9" s="35">
        <v>3275.4657474707901</v>
      </c>
      <c r="RS9">
        <v>3275.4657474707901</v>
      </c>
      <c r="RT9">
        <v>5899.3814706171297</v>
      </c>
      <c r="RU9">
        <v>4809.6500936246002</v>
      </c>
      <c r="RV9">
        <v>0</v>
      </c>
      <c r="RW9">
        <v>21.131202085817101</v>
      </c>
      <c r="RX9">
        <v>4773.9704205234102</v>
      </c>
      <c r="RY9">
        <v>4773.9704205234102</v>
      </c>
      <c r="RZ9">
        <v>8904.9555359984697</v>
      </c>
      <c r="SA9">
        <v>3272.88638169363</v>
      </c>
      <c r="SB9">
        <v>0</v>
      </c>
      <c r="SC9">
        <v>21.1018169555126</v>
      </c>
      <c r="SD9">
        <v>3250.9263408299698</v>
      </c>
      <c r="SE9">
        <v>3250.9263408299698</v>
      </c>
      <c r="SF9">
        <v>5874.8755679452097</v>
      </c>
      <c r="SG9">
        <v>0</v>
      </c>
      <c r="SH9">
        <v>1665.5825692348601</v>
      </c>
      <c r="SI9">
        <v>18.328163648676</v>
      </c>
      <c r="SJ9">
        <v>21946.7741543677</v>
      </c>
      <c r="SK9">
        <v>21946.7741543677</v>
      </c>
      <c r="SL9">
        <v>44566.2576960937</v>
      </c>
      <c r="SM9">
        <v>21.1111</v>
      </c>
      <c r="SN9">
        <v>23.8889</v>
      </c>
      <c r="SO9">
        <v>552.78577677435305</v>
      </c>
      <c r="SP9">
        <v>0</v>
      </c>
      <c r="SQ9">
        <v>17.8200026916459</v>
      </c>
      <c r="SR9">
        <v>0</v>
      </c>
      <c r="SS9">
        <v>0</v>
      </c>
      <c r="ST9">
        <v>0</v>
      </c>
      <c r="SU9">
        <v>498.98559131411201</v>
      </c>
      <c r="SV9">
        <v>0</v>
      </c>
      <c r="SW9">
        <v>18.210847969479001</v>
      </c>
      <c r="SX9">
        <v>0</v>
      </c>
      <c r="SY9">
        <v>0</v>
      </c>
      <c r="SZ9">
        <v>0</v>
      </c>
      <c r="TA9">
        <v>779.29124753984399</v>
      </c>
      <c r="TB9">
        <v>0</v>
      </c>
      <c r="TC9">
        <v>18.3378068461552</v>
      </c>
      <c r="TD9">
        <v>0</v>
      </c>
      <c r="TE9">
        <v>0</v>
      </c>
      <c r="TF9">
        <v>0</v>
      </c>
      <c r="TG9">
        <v>481.69521310475801</v>
      </c>
      <c r="TH9">
        <v>0</v>
      </c>
      <c r="TI9">
        <v>18.150375785909901</v>
      </c>
      <c r="TJ9">
        <v>0</v>
      </c>
      <c r="TK9">
        <v>0</v>
      </c>
      <c r="TL9">
        <v>0</v>
      </c>
      <c r="TM9">
        <v>861.78269113712395</v>
      </c>
      <c r="TN9">
        <v>0</v>
      </c>
      <c r="TO9">
        <v>17.631832726415499</v>
      </c>
      <c r="TP9">
        <v>0</v>
      </c>
      <c r="TQ9">
        <v>0</v>
      </c>
      <c r="TR9">
        <v>0</v>
      </c>
      <c r="TS9">
        <v>5728.8671650800698</v>
      </c>
      <c r="TT9">
        <v>0</v>
      </c>
      <c r="TU9">
        <v>20.7131439099518</v>
      </c>
      <c r="TV9">
        <v>6033.5474102703902</v>
      </c>
      <c r="TW9">
        <v>6033.5474102703902</v>
      </c>
      <c r="TX9">
        <v>10173.3523094309</v>
      </c>
      <c r="TY9">
        <v>3673.1283006694598</v>
      </c>
      <c r="TZ9">
        <v>0</v>
      </c>
      <c r="UA9">
        <v>21.126154307507601</v>
      </c>
      <c r="UB9">
        <v>3650.7538607023098</v>
      </c>
      <c r="UC9">
        <v>3650.7538607023098</v>
      </c>
      <c r="UD9">
        <v>6274.2602310204602</v>
      </c>
      <c r="UE9">
        <v>5467.8739619432099</v>
      </c>
      <c r="UF9">
        <v>0</v>
      </c>
      <c r="UG9">
        <v>21.129300631217301</v>
      </c>
      <c r="UH9">
        <v>5435.5401635027902</v>
      </c>
      <c r="UI9">
        <v>5435.5401635027902</v>
      </c>
      <c r="UJ9">
        <v>9566.5411337901005</v>
      </c>
      <c r="UK9">
        <v>3630.2841571843101</v>
      </c>
      <c r="UL9">
        <v>0</v>
      </c>
      <c r="UM9">
        <v>21.129010338801699</v>
      </c>
      <c r="UN9">
        <v>3602.78814407457</v>
      </c>
      <c r="UO9">
        <v>3602.78814407457</v>
      </c>
      <c r="UP9">
        <v>6226.2954451892801</v>
      </c>
      <c r="UQ9">
        <v>0</v>
      </c>
      <c r="UR9">
        <v>2158.9457162910498</v>
      </c>
      <c r="US9">
        <v>17.487680392536301</v>
      </c>
      <c r="UT9">
        <v>28711.521341869899</v>
      </c>
      <c r="UU9">
        <v>28711.521341869899</v>
      </c>
      <c r="UV9">
        <v>51365.570567561699</v>
      </c>
      <c r="UW9">
        <v>21.1111</v>
      </c>
      <c r="UX9">
        <v>23.8889</v>
      </c>
      <c r="UY9">
        <v>684.98537305775096</v>
      </c>
      <c r="UZ9">
        <v>0</v>
      </c>
      <c r="VA9">
        <v>17.324160419927701</v>
      </c>
      <c r="VB9">
        <v>0</v>
      </c>
      <c r="VC9">
        <v>0</v>
      </c>
      <c r="VD9">
        <v>0</v>
      </c>
      <c r="VE9">
        <v>748.10704824048696</v>
      </c>
      <c r="VF9">
        <v>0</v>
      </c>
      <c r="VG9">
        <v>18.3383951940862</v>
      </c>
      <c r="VH9">
        <v>0</v>
      </c>
      <c r="VI9">
        <v>0</v>
      </c>
      <c r="VJ9">
        <v>0</v>
      </c>
      <c r="VK9">
        <v>1055.1709820183801</v>
      </c>
      <c r="VL9">
        <v>0</v>
      </c>
      <c r="VM9">
        <v>18.232474169712201</v>
      </c>
      <c r="VN9">
        <v>0</v>
      </c>
      <c r="VO9">
        <v>0</v>
      </c>
      <c r="VP9">
        <v>0</v>
      </c>
      <c r="VQ9">
        <v>770.51836637656902</v>
      </c>
      <c r="VR9">
        <v>0</v>
      </c>
      <c r="VS9">
        <v>18.385612091391401</v>
      </c>
      <c r="VT9">
        <v>0</v>
      </c>
      <c r="VU9">
        <v>0</v>
      </c>
      <c r="VV9">
        <v>0</v>
      </c>
      <c r="VW9">
        <v>1404.1175233499</v>
      </c>
      <c r="VX9">
        <v>0</v>
      </c>
      <c r="VY9">
        <v>17.096080682962501</v>
      </c>
      <c r="VZ9">
        <v>0</v>
      </c>
      <c r="WA9">
        <v>0</v>
      </c>
      <c r="WB9">
        <v>0</v>
      </c>
      <c r="WC9">
        <v>6269.8329154337598</v>
      </c>
      <c r="WD9">
        <v>0</v>
      </c>
      <c r="WE9">
        <v>19.7175855015611</v>
      </c>
      <c r="WF9">
        <v>7963.3530517711197</v>
      </c>
      <c r="WG9">
        <v>7963.3530517711197</v>
      </c>
      <c r="WH9">
        <v>12116.8290336797</v>
      </c>
      <c r="WI9">
        <v>0</v>
      </c>
      <c r="WJ9">
        <v>4572.6832007452504</v>
      </c>
      <c r="WK9">
        <v>0</v>
      </c>
      <c r="WL9">
        <v>21.048806880831702</v>
      </c>
      <c r="WM9">
        <v>4558.2514558514904</v>
      </c>
      <c r="WN9">
        <v>4558.2514558514904</v>
      </c>
      <c r="WO9">
        <v>7182.1464894667597</v>
      </c>
      <c r="WP9">
        <v>21.1111</v>
      </c>
      <c r="WQ9">
        <v>23.8889</v>
      </c>
      <c r="WR9">
        <v>6610.5232408622196</v>
      </c>
      <c r="WS9">
        <v>0</v>
      </c>
      <c r="WT9">
        <v>21.118020602579499</v>
      </c>
      <c r="WU9">
        <v>6575.3919316359397</v>
      </c>
      <c r="WV9">
        <v>6575.3919316359397</v>
      </c>
      <c r="WW9">
        <v>10705.441241881599</v>
      </c>
      <c r="WX9">
        <v>0</v>
      </c>
      <c r="WY9">
        <v>4270.0746001233201</v>
      </c>
      <c r="WZ9">
        <v>0</v>
      </c>
      <c r="XA9">
        <v>21.116434291405699</v>
      </c>
      <c r="XB9">
        <v>4253.29695879476</v>
      </c>
      <c r="XC9">
        <v>4253.29695879476</v>
      </c>
      <c r="XD9">
        <v>6876.0937944704601</v>
      </c>
      <c r="XE9">
        <v>0</v>
      </c>
      <c r="XF9">
        <v>1390.0860004480901</v>
      </c>
      <c r="XG9">
        <v>15.867526413126299</v>
      </c>
      <c r="XH9">
        <v>41678.653279508799</v>
      </c>
      <c r="XI9">
        <v>41678.653279508799</v>
      </c>
      <c r="XJ9">
        <v>64732.046022178802</v>
      </c>
      <c r="XK9">
        <v>21.1111</v>
      </c>
      <c r="XL9">
        <v>23.8889</v>
      </c>
      <c r="XM9">
        <v>829.21160507744901</v>
      </c>
      <c r="XN9">
        <v>0</v>
      </c>
      <c r="XO9">
        <v>15.389693214442101</v>
      </c>
      <c r="XP9">
        <v>0</v>
      </c>
      <c r="XQ9">
        <v>0</v>
      </c>
      <c r="XR9">
        <v>0</v>
      </c>
      <c r="XS9">
        <v>952.62739537214895</v>
      </c>
      <c r="XT9">
        <v>0</v>
      </c>
      <c r="XU9">
        <v>17.537900956809999</v>
      </c>
      <c r="XV9">
        <v>0</v>
      </c>
      <c r="XW9">
        <v>0</v>
      </c>
      <c r="XX9">
        <v>0</v>
      </c>
      <c r="XY9">
        <v>1402.9233651414399</v>
      </c>
      <c r="XZ9">
        <v>0</v>
      </c>
      <c r="YA9">
        <v>17.803976740841801</v>
      </c>
      <c r="YB9">
        <v>0</v>
      </c>
      <c r="YC9">
        <v>0</v>
      </c>
      <c r="YD9">
        <v>0</v>
      </c>
      <c r="YE9">
        <v>944.82461498440898</v>
      </c>
      <c r="YF9">
        <v>0</v>
      </c>
      <c r="YG9">
        <v>18.092204740334999</v>
      </c>
      <c r="YH9">
        <v>0</v>
      </c>
      <c r="YI9">
        <v>0</v>
      </c>
      <c r="YJ9">
        <v>0</v>
      </c>
      <c r="YK9">
        <v>3741.9510285799001</v>
      </c>
      <c r="YL9">
        <v>0</v>
      </c>
      <c r="YM9">
        <v>15.000257889416099</v>
      </c>
      <c r="YN9">
        <v>0</v>
      </c>
      <c r="YO9">
        <v>0</v>
      </c>
      <c r="YP9">
        <v>0</v>
      </c>
      <c r="YQ9">
        <v>0</v>
      </c>
      <c r="YR9">
        <v>69.209362592453004</v>
      </c>
      <c r="YS9">
        <v>16.905021490310599</v>
      </c>
      <c r="YT9">
        <v>0</v>
      </c>
      <c r="YU9">
        <v>0</v>
      </c>
      <c r="YV9">
        <v>0</v>
      </c>
      <c r="YW9">
        <v>0</v>
      </c>
      <c r="YX9">
        <v>59.518280165734701</v>
      </c>
      <c r="YY9">
        <v>16.8587279374836</v>
      </c>
      <c r="YZ9">
        <v>0</v>
      </c>
      <c r="ZA9">
        <v>0</v>
      </c>
      <c r="ZB9">
        <v>0</v>
      </c>
      <c r="ZC9">
        <v>0</v>
      </c>
      <c r="ZD9">
        <v>106.75709974233401</v>
      </c>
      <c r="ZE9">
        <v>16.899476856155601</v>
      </c>
      <c r="ZF9">
        <v>0</v>
      </c>
      <c r="ZG9">
        <v>0</v>
      </c>
      <c r="ZH9">
        <v>0</v>
      </c>
      <c r="ZI9">
        <v>0</v>
      </c>
      <c r="ZJ9">
        <v>56.518254287721</v>
      </c>
      <c r="ZK9">
        <v>16.859827231431499</v>
      </c>
      <c r="ZL9">
        <v>0</v>
      </c>
      <c r="ZM9">
        <v>0</v>
      </c>
      <c r="ZN9">
        <v>0</v>
      </c>
      <c r="ZO9">
        <v>0</v>
      </c>
      <c r="ZP9">
        <v>3042.8865153608599</v>
      </c>
      <c r="ZQ9">
        <v>16.546190866839201</v>
      </c>
      <c r="ZR9">
        <v>0</v>
      </c>
      <c r="ZS9">
        <v>0</v>
      </c>
      <c r="ZT9">
        <v>0</v>
      </c>
      <c r="ZU9">
        <v>0</v>
      </c>
      <c r="ZV9">
        <v>53.039994419827202</v>
      </c>
      <c r="ZW9">
        <v>16.035276329040801</v>
      </c>
      <c r="ZX9">
        <v>0</v>
      </c>
      <c r="ZY9">
        <v>0</v>
      </c>
      <c r="ZZ9">
        <v>0</v>
      </c>
      <c r="AAA9">
        <v>0</v>
      </c>
      <c r="AAB9">
        <v>74.628303222686796</v>
      </c>
      <c r="AAC9">
        <v>16.067928039657499</v>
      </c>
      <c r="AAD9">
        <v>0</v>
      </c>
      <c r="AAE9">
        <v>0</v>
      </c>
      <c r="AAF9">
        <v>0</v>
      </c>
      <c r="AAG9">
        <v>0</v>
      </c>
      <c r="AAH9">
        <v>125.96269001564499</v>
      </c>
      <c r="AAI9">
        <v>16.135963045818801</v>
      </c>
      <c r="AAJ9">
        <v>0</v>
      </c>
      <c r="AAK9">
        <v>0</v>
      </c>
      <c r="AAL9">
        <v>0</v>
      </c>
      <c r="AAM9">
        <v>0</v>
      </c>
      <c r="AAN9">
        <v>74.940581077654997</v>
      </c>
      <c r="AAO9">
        <v>16.0564053772367</v>
      </c>
      <c r="AAP9">
        <v>0</v>
      </c>
      <c r="AAQ9">
        <v>0</v>
      </c>
      <c r="AAR9">
        <v>0</v>
      </c>
      <c r="AAS9">
        <v>0</v>
      </c>
      <c r="AAT9">
        <v>2547.6054421980498</v>
      </c>
      <c r="AAU9">
        <v>15.8162505309318</v>
      </c>
      <c r="AAV9">
        <v>0</v>
      </c>
      <c r="AAW9">
        <v>0</v>
      </c>
      <c r="AAX9">
        <v>0</v>
      </c>
      <c r="AAY9">
        <v>13.3224167621192</v>
      </c>
      <c r="AAZ9">
        <v>0.64671579200432905</v>
      </c>
      <c r="ABA9">
        <v>15.0137530631613</v>
      </c>
      <c r="ABB9">
        <v>0</v>
      </c>
      <c r="ABC9">
        <v>0</v>
      </c>
      <c r="ABD9">
        <v>0</v>
      </c>
      <c r="ABE9">
        <v>0</v>
      </c>
      <c r="ABF9">
        <v>25.2807762977191</v>
      </c>
      <c r="ABG9">
        <v>15.1666777783388</v>
      </c>
      <c r="ABH9">
        <v>0</v>
      </c>
      <c r="ABI9">
        <v>0</v>
      </c>
      <c r="ABJ9">
        <v>0</v>
      </c>
      <c r="ABK9">
        <v>0</v>
      </c>
      <c r="ABL9">
        <v>73.444465724148401</v>
      </c>
      <c r="ABM9">
        <v>15.2476223057098</v>
      </c>
      <c r="ABN9">
        <v>0</v>
      </c>
      <c r="ABO9">
        <v>0</v>
      </c>
      <c r="ABP9">
        <v>0</v>
      </c>
      <c r="ABQ9">
        <v>0</v>
      </c>
      <c r="ABR9">
        <v>50.164259599172702</v>
      </c>
      <c r="ABS9">
        <v>15.2349428062559</v>
      </c>
      <c r="ABT9">
        <v>0</v>
      </c>
      <c r="ABU9">
        <v>0</v>
      </c>
      <c r="ABV9">
        <v>0</v>
      </c>
      <c r="ABW9">
        <v>0</v>
      </c>
      <c r="ABX9">
        <v>1068.52252876905</v>
      </c>
      <c r="ABY9">
        <v>15.1056729671309</v>
      </c>
      <c r="ABZ9">
        <v>0</v>
      </c>
      <c r="ACA9">
        <v>0</v>
      </c>
      <c r="ACB9">
        <v>0</v>
      </c>
      <c r="ACC9">
        <v>0</v>
      </c>
      <c r="ACD9">
        <v>0</v>
      </c>
      <c r="ACE9">
        <v>0</v>
      </c>
      <c r="ACF9">
        <v>6.1851915631188801</v>
      </c>
      <c r="ACG9">
        <v>6.1851915631188801</v>
      </c>
      <c r="ACH9">
        <v>0</v>
      </c>
      <c r="ACI9">
        <v>0</v>
      </c>
      <c r="ACJ9">
        <v>0</v>
      </c>
      <c r="ACK9">
        <v>21.11</v>
      </c>
      <c r="ACL9">
        <v>21.11</v>
      </c>
      <c r="ACM9">
        <v>0</v>
      </c>
      <c r="ACN9">
        <v>0</v>
      </c>
      <c r="ACO9">
        <v>0</v>
      </c>
      <c r="ACP9">
        <v>35520.448403144197</v>
      </c>
      <c r="ACR9">
        <v>3136.2821102094899</v>
      </c>
      <c r="ACT9">
        <v>38656.730513353701</v>
      </c>
      <c r="ACV9">
        <v>18.418928471907702</v>
      </c>
      <c r="ACW9">
        <v>18.123278073065499</v>
      </c>
      <c r="ACX9">
        <v>1.7</v>
      </c>
      <c r="ACY9">
        <v>5.5396207271903499</v>
      </c>
      <c r="ACZ9">
        <v>0.84626822199193397</v>
      </c>
      <c r="ADA9">
        <v>17.568346503735601</v>
      </c>
      <c r="ADB9">
        <v>17.244135321311202</v>
      </c>
      <c r="ADC9">
        <v>1.7</v>
      </c>
      <c r="ADD9">
        <v>5.7371916736714601</v>
      </c>
      <c r="ADE9">
        <v>0.81927470736118502</v>
      </c>
      <c r="ADF9">
        <v>15.927194378455299</v>
      </c>
      <c r="ADG9">
        <v>15.8208384722963</v>
      </c>
      <c r="ADH9">
        <v>1.7</v>
      </c>
      <c r="ADI9">
        <v>6.5739717512120999</v>
      </c>
      <c r="ADJ9">
        <v>0.89237087977245499</v>
      </c>
      <c r="ADK9">
        <v>21.790142613922701</v>
      </c>
      <c r="ADL9">
        <v>21.790142613922701</v>
      </c>
      <c r="ADM9">
        <v>0</v>
      </c>
      <c r="ADN9">
        <v>0</v>
      </c>
      <c r="ADO9">
        <v>1</v>
      </c>
      <c r="ADP9">
        <v>21.909960835197499</v>
      </c>
      <c r="ADQ9">
        <v>21.909960835197499</v>
      </c>
      <c r="ADR9">
        <v>0</v>
      </c>
      <c r="ADS9">
        <v>0</v>
      </c>
      <c r="ADT9">
        <v>1</v>
      </c>
      <c r="ADU9">
        <v>21.883011360567199</v>
      </c>
      <c r="ADV9">
        <v>21.883011360567199</v>
      </c>
      <c r="ADW9">
        <v>0</v>
      </c>
      <c r="ADX9">
        <v>0</v>
      </c>
      <c r="ADY9">
        <v>1</v>
      </c>
      <c r="ADZ9">
        <v>21.896403422563399</v>
      </c>
      <c r="AEA9">
        <v>21.896403422563399</v>
      </c>
      <c r="AEB9">
        <v>0</v>
      </c>
      <c r="AEC9">
        <v>0</v>
      </c>
      <c r="AED9">
        <v>1</v>
      </c>
      <c r="AEE9">
        <v>21.519652385761201</v>
      </c>
      <c r="AEF9">
        <v>21.519652385761201</v>
      </c>
      <c r="AEG9">
        <v>0</v>
      </c>
      <c r="AEH9">
        <v>0</v>
      </c>
      <c r="AEI9">
        <v>1</v>
      </c>
      <c r="AEJ9">
        <v>21.952769884554801</v>
      </c>
      <c r="AEK9">
        <v>21.952769884554801</v>
      </c>
      <c r="AEL9">
        <v>0</v>
      </c>
      <c r="AEM9">
        <v>0</v>
      </c>
      <c r="AEN9">
        <v>1</v>
      </c>
      <c r="AEO9">
        <v>21.919025550690598</v>
      </c>
      <c r="AEP9">
        <v>21.919025550690598</v>
      </c>
      <c r="AEQ9">
        <v>0</v>
      </c>
      <c r="AER9">
        <v>0</v>
      </c>
      <c r="AES9">
        <v>1</v>
      </c>
      <c r="AET9">
        <v>21.928056951184299</v>
      </c>
      <c r="AEU9">
        <v>21.928056951184299</v>
      </c>
      <c r="AEV9">
        <v>0</v>
      </c>
      <c r="AEW9">
        <v>0</v>
      </c>
      <c r="AEX9">
        <v>1</v>
      </c>
      <c r="AEY9">
        <v>20.480620094063202</v>
      </c>
      <c r="AEZ9">
        <v>20.480620094063202</v>
      </c>
      <c r="AFA9">
        <v>0</v>
      </c>
      <c r="AFB9">
        <v>0</v>
      </c>
      <c r="AFC9">
        <v>1</v>
      </c>
      <c r="AFD9">
        <v>21.902051381372601</v>
      </c>
      <c r="AFE9">
        <v>21.902051381372601</v>
      </c>
      <c r="AFF9">
        <v>0</v>
      </c>
      <c r="AFG9">
        <v>0</v>
      </c>
      <c r="AFH9">
        <v>1</v>
      </c>
      <c r="AFI9">
        <v>21.921622502066999</v>
      </c>
      <c r="AFJ9">
        <v>21.921622502066999</v>
      </c>
      <c r="AFK9">
        <v>0</v>
      </c>
      <c r="AFL9">
        <v>0</v>
      </c>
      <c r="AFM9">
        <v>1</v>
      </c>
      <c r="AFN9">
        <v>21.930338676701201</v>
      </c>
      <c r="AFO9">
        <v>21.930338676701201</v>
      </c>
      <c r="AFP9">
        <v>0</v>
      </c>
      <c r="AFQ9">
        <v>0</v>
      </c>
      <c r="AFR9">
        <v>1</v>
      </c>
      <c r="AFS9">
        <v>-1.18413738025763</v>
      </c>
      <c r="AFT9">
        <v>-1.20954418205129</v>
      </c>
      <c r="AFU9">
        <v>-1.1867691844785699</v>
      </c>
      <c r="AFV9">
        <v>-1.18414382519874</v>
      </c>
      <c r="AFW9">
        <v>-1.2003760247256501</v>
      </c>
      <c r="AFX9">
        <v>-1.28145230930932</v>
      </c>
      <c r="AFY9">
        <v>-1.1995662111794601</v>
      </c>
      <c r="AFZ9">
        <v>-1.19572850690124</v>
      </c>
      <c r="AGA9">
        <v>-1.2434004230929001</v>
      </c>
      <c r="AGB9">
        <v>-1.4936478612163999</v>
      </c>
      <c r="AGC9">
        <v>-1.23717677098398</v>
      </c>
      <c r="AGD9">
        <v>-1.25661509485658</v>
      </c>
      <c r="AGE9">
        <v>-1.6823273040828299</v>
      </c>
      <c r="AGF9">
        <v>-1.8226255725035401</v>
      </c>
      <c r="AGG9">
        <v>-2.0600901519792898</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B9">
        <v>3983.69364011373</v>
      </c>
      <c r="AID9">
        <v>0</v>
      </c>
      <c r="AIF9">
        <v>4047.4785370968202</v>
      </c>
      <c r="AIH9">
        <v>5810.9669064503996</v>
      </c>
      <c r="AIJ9">
        <v>6009.17244005679</v>
      </c>
      <c r="AIL9">
        <v>0</v>
      </c>
      <c r="AIN9">
        <v>5055.22807186918</v>
      </c>
      <c r="AIP9">
        <v>5082.3182863342499</v>
      </c>
      <c r="AIR9">
        <v>6745.6190270491497</v>
      </c>
      <c r="AIT9">
        <v>7316.5463330663797</v>
      </c>
      <c r="AIV9">
        <v>0</v>
      </c>
      <c r="AIX9">
        <v>6229.1298042080398</v>
      </c>
      <c r="AIZ9">
        <v>6147.5544499211401</v>
      </c>
      <c r="AJB9">
        <v>7235.2419691732803</v>
      </c>
      <c r="AJD9">
        <v>9153.7431544950105</v>
      </c>
      <c r="AJE9">
        <v>56230.054744159097</v>
      </c>
      <c r="AJG9">
        <v>-4.3255003777158197E-5</v>
      </c>
      <c r="AJJ9">
        <v>2592.7335101581498</v>
      </c>
      <c r="AJL9">
        <v>235.17477943427599</v>
      </c>
      <c r="AJM9">
        <v>0</v>
      </c>
      <c r="AJN9">
        <v>0</v>
      </c>
      <c r="AJO9">
        <v>0</v>
      </c>
      <c r="AJP9">
        <v>8.2274528921265802</v>
      </c>
      <c r="AJQ9">
        <v>0</v>
      </c>
      <c r="AJR9">
        <v>0</v>
      </c>
      <c r="AJS9">
        <v>0</v>
      </c>
      <c r="AJT9">
        <v>15.5458505944779</v>
      </c>
      <c r="AJU9">
        <v>0</v>
      </c>
      <c r="AJV9">
        <v>0</v>
      </c>
      <c r="AJW9">
        <v>0</v>
      </c>
      <c r="AJX9">
        <v>18.750740389579502</v>
      </c>
      <c r="AJY9">
        <v>0</v>
      </c>
      <c r="AJZ9">
        <v>0</v>
      </c>
      <c r="AKA9">
        <v>129173.388136461</v>
      </c>
      <c r="AKB9">
        <v>0</v>
      </c>
      <c r="AKC9">
        <v>0</v>
      </c>
      <c r="AKD9">
        <v>64870.089763338299</v>
      </c>
      <c r="AKE9">
        <v>83217.512031762497</v>
      </c>
      <c r="AKF9">
        <v>299583043.314345</v>
      </c>
      <c r="AKG9">
        <v>70.627939040249203</v>
      </c>
      <c r="AKH9">
        <v>80</v>
      </c>
      <c r="AKI9">
        <v>1.6558605404319899</v>
      </c>
      <c r="AKJ9">
        <v>0.90817453619516897</v>
      </c>
      <c r="AKK9">
        <v>64064.0335740558</v>
      </c>
      <c r="AKL9">
        <v>82174.234492891599</v>
      </c>
      <c r="AKM9">
        <v>295827244.17440999</v>
      </c>
      <c r="AKN9">
        <v>70.627939040249203</v>
      </c>
      <c r="AKO9">
        <v>80</v>
      </c>
      <c r="AKP9">
        <v>1.63524523247525</v>
      </c>
      <c r="AKQ9">
        <v>0.89688983305201697</v>
      </c>
      <c r="AKR9">
        <v>957059.19626717898</v>
      </c>
      <c r="AKV9">
        <v>0</v>
      </c>
      <c r="AKZ9">
        <v>0</v>
      </c>
      <c r="ALD9">
        <v>21.11</v>
      </c>
      <c r="ALE9">
        <v>21.11</v>
      </c>
      <c r="ALF9">
        <v>0</v>
      </c>
      <c r="ALG9">
        <v>0</v>
      </c>
      <c r="ALH9">
        <v>0</v>
      </c>
      <c r="ALJ9">
        <v>6.1851915694019901</v>
      </c>
      <c r="ALK9">
        <v>4.6559568605741798E-3</v>
      </c>
      <c r="ALL9">
        <v>5.6414740737380598</v>
      </c>
      <c r="ALM9">
        <v>6.1851915631188801</v>
      </c>
      <c r="ALN9">
        <v>5.6414740737380598</v>
      </c>
      <c r="ALO9">
        <v>4.70843799660861E-5</v>
      </c>
      <c r="ALP9">
        <v>16.196204624157399</v>
      </c>
      <c r="ALQ9">
        <v>4.6559568605741798E-3</v>
      </c>
      <c r="ALR9">
        <v>40.8790246548064</v>
      </c>
      <c r="ALS9">
        <v>5.6414740737380598</v>
      </c>
      <c r="ALT9">
        <v>14.3532666479983</v>
      </c>
      <c r="ALU9">
        <v>5.6414740737380598</v>
      </c>
      <c r="ALV9">
        <v>14.729891401021</v>
      </c>
      <c r="ALW9">
        <v>5.6414740737380598</v>
      </c>
      <c r="ALX9">
        <v>7.22</v>
      </c>
      <c r="ALY9">
        <v>9.9999999999999897E-12</v>
      </c>
      <c r="ALZ9">
        <v>6.1851915631188801</v>
      </c>
      <c r="AMA9">
        <v>9.9999999999999897E-12</v>
      </c>
      <c r="AMB9">
        <v>3.29110489186871E-3</v>
      </c>
      <c r="AMC9">
        <v>6.1851915631188801</v>
      </c>
      <c r="AMD9">
        <v>0</v>
      </c>
      <c r="AME9">
        <v>6.1851915631188801</v>
      </c>
      <c r="AMF9">
        <v>0</v>
      </c>
      <c r="AMG9">
        <v>6.1851915631188801</v>
      </c>
      <c r="AMH9">
        <v>0</v>
      </c>
      <c r="AMI9">
        <v>0</v>
      </c>
      <c r="AMJ9">
        <v>4.2474999999999996</v>
      </c>
      <c r="AMK9">
        <v>40.878372119239401</v>
      </c>
      <c r="AML9">
        <v>0.13561999999999999</v>
      </c>
      <c r="AMM9">
        <v>16.518313276064301</v>
      </c>
      <c r="AMN9">
        <v>0.71827341983237003</v>
      </c>
      <c r="AMO9">
        <v>39.955514308025002</v>
      </c>
      <c r="AMP9">
        <v>0.14327999999999999</v>
      </c>
      <c r="AMQ9">
        <v>49.1744131412404</v>
      </c>
      <c r="AMR9">
        <v>0.14811194778540801</v>
      </c>
      <c r="AMS9">
        <v>38.303488079903801</v>
      </c>
      <c r="AMT9">
        <v>0.229524381331452</v>
      </c>
      <c r="AMU9">
        <v>15.7913741836661</v>
      </c>
      <c r="AMV9">
        <v>0.99581463404142201</v>
      </c>
      <c r="AMW9">
        <v>34.737850557254902</v>
      </c>
      <c r="AMX9">
        <v>0.22114</v>
      </c>
      <c r="AMY9">
        <v>33.967695725831803</v>
      </c>
      <c r="AMZ9">
        <v>0.23172000000000001</v>
      </c>
      <c r="ANA9">
        <v>47.315444136510003</v>
      </c>
      <c r="ANB9">
        <v>0.176863853819546</v>
      </c>
      <c r="ANC9">
        <v>36.087447894543402</v>
      </c>
      <c r="AND9">
        <v>0.29956022403627502</v>
      </c>
      <c r="ANE9">
        <v>15.075580540999001</v>
      </c>
      <c r="ANF9">
        <v>1.33820666135518</v>
      </c>
      <c r="ANG9">
        <v>37.5261017989165</v>
      </c>
      <c r="ANH9">
        <v>0.22742000000000001</v>
      </c>
      <c r="ANI9">
        <v>34.681645191105602</v>
      </c>
      <c r="ANJ9">
        <v>0.25796000000000002</v>
      </c>
      <c r="ANK9">
        <v>50.275837693345203</v>
      </c>
      <c r="ANL9">
        <v>0.168139612957933</v>
      </c>
      <c r="ANM9">
        <v>36.603000618508602</v>
      </c>
      <c r="ANN9">
        <v>0.34983933857847299</v>
      </c>
      <c r="ANO9">
        <v>1.3742874285320801</v>
      </c>
      <c r="ANP9">
        <v>1.9250096219102799</v>
      </c>
      <c r="ANQ9">
        <v>2.3414355275988101</v>
      </c>
      <c r="ANR9">
        <v>16.518313276064301</v>
      </c>
      <c r="ANS9">
        <v>16.8059704708723</v>
      </c>
      <c r="ANT9">
        <v>16.8067338644654</v>
      </c>
      <c r="ANU9">
        <v>16.848449621863001</v>
      </c>
      <c r="ANV9">
        <v>16.849107548475502</v>
      </c>
      <c r="ANW9">
        <v>15.7913741836661</v>
      </c>
      <c r="ANX9">
        <v>16.004437685470901</v>
      </c>
      <c r="ANY9">
        <v>15.9938174590659</v>
      </c>
      <c r="ANZ9">
        <v>16.0719943067906</v>
      </c>
      <c r="AOA9">
        <v>15.9717974851736</v>
      </c>
      <c r="AOB9">
        <v>15.075580540999001</v>
      </c>
      <c r="AOC9">
        <v>15.079935213347399</v>
      </c>
      <c r="AOD9">
        <v>15.152039636166201</v>
      </c>
      <c r="AOE9">
        <v>15.160593617787899</v>
      </c>
      <c r="AOF9">
        <v>14.936492406583101</v>
      </c>
      <c r="AOG9">
        <v>16.196204624157399</v>
      </c>
      <c r="AOH9">
        <v>4.2474999999999996</v>
      </c>
      <c r="AOI9">
        <v>16.241492571212401</v>
      </c>
      <c r="AOJ9">
        <v>4.2474999999999996</v>
      </c>
    </row>
    <row r="10" spans="1:1076">
      <c r="A10" t="s">
        <v>2954</v>
      </c>
      <c r="B10">
        <v>2.9</v>
      </c>
      <c r="D10">
        <v>2.9</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-538.16745855866395</v>
      </c>
      <c r="GC10">
        <v>-715.56074908935898</v>
      </c>
      <c r="GD10">
        <v>-1188.3846790247501</v>
      </c>
      <c r="GE10">
        <v>-350.15499725176602</v>
      </c>
      <c r="GF10">
        <v>-450.72801301034701</v>
      </c>
      <c r="GG10">
        <v>-736.13240906319902</v>
      </c>
      <c r="GH10">
        <v>-516.302575261382</v>
      </c>
      <c r="GI10">
        <v>-689.54184328538201</v>
      </c>
      <c r="GJ10">
        <v>-1125.65262553149</v>
      </c>
      <c r="GK10">
        <v>-352.748054869464</v>
      </c>
      <c r="GL10">
        <v>-450.32185052119002</v>
      </c>
      <c r="GM10">
        <v>-737.54276704275298</v>
      </c>
      <c r="GN10">
        <v>-110.503567374406</v>
      </c>
      <c r="GO10">
        <v>17.987144246439701</v>
      </c>
      <c r="GP10">
        <v>19.0977275707193</v>
      </c>
      <c r="GQ10">
        <v>6.8808522211930399</v>
      </c>
      <c r="GR10">
        <v>-317.75902885252799</v>
      </c>
      <c r="GS10">
        <v>-1145.8680419157499</v>
      </c>
      <c r="GT10">
        <v>-90.794581075864301</v>
      </c>
      <c r="GU10">
        <v>18.1092218429593</v>
      </c>
      <c r="GV10">
        <v>19.169819674187899</v>
      </c>
      <c r="GW10">
        <v>-21.5683303429776</v>
      </c>
      <c r="GX10">
        <v>-306.98679785690098</v>
      </c>
      <c r="GY10">
        <v>-834.156344592903</v>
      </c>
      <c r="GZ10">
        <v>-137.891729128804</v>
      </c>
      <c r="HA10">
        <v>18.168806344779998</v>
      </c>
      <c r="HB10">
        <v>19.189409249410598</v>
      </c>
      <c r="HC10">
        <v>-38.614824395870002</v>
      </c>
      <c r="HD10">
        <v>-479.70308019911101</v>
      </c>
      <c r="HE10">
        <v>-1281.28709569794</v>
      </c>
      <c r="HF10">
        <v>-90.717395056081898</v>
      </c>
      <c r="HG10">
        <v>18.085805079339899</v>
      </c>
      <c r="HH10">
        <v>19.1566998285927</v>
      </c>
      <c r="HI10">
        <v>-18.255101300506201</v>
      </c>
      <c r="HJ10">
        <v>-296.73736637166598</v>
      </c>
      <c r="HK10">
        <v>-822.95828219293401</v>
      </c>
      <c r="HL10">
        <v>-576.80078206575297</v>
      </c>
      <c r="HM10">
        <v>18.993366760484999</v>
      </c>
      <c r="HN10">
        <v>18.3990045074238</v>
      </c>
      <c r="HO10">
        <v>-590.451424193653</v>
      </c>
      <c r="HP10">
        <v>-873.67041490851102</v>
      </c>
      <c r="HQ10">
        <v>18.764458555179601</v>
      </c>
      <c r="HR10">
        <v>-1406.5770244462799</v>
      </c>
      <c r="HS10">
        <v>-350.884243511997</v>
      </c>
      <c r="HT10">
        <v>19.096981555108101</v>
      </c>
      <c r="HU10">
        <v>18.449259479681999</v>
      </c>
      <c r="HV10">
        <v>-340.226839328739</v>
      </c>
      <c r="HW10">
        <v>-523.39903698314004</v>
      </c>
      <c r="HX10">
        <v>18.9749583652005</v>
      </c>
      <c r="HY10">
        <v>-820.17883748705799</v>
      </c>
      <c r="HZ10">
        <v>19.0833648120623</v>
      </c>
      <c r="IA10">
        <v>18.439510928205301</v>
      </c>
      <c r="IB10">
        <v>-565.67750818469301</v>
      </c>
      <c r="IC10">
        <v>-526.15037997059198</v>
      </c>
      <c r="ID10">
        <v>-810.025132983964</v>
      </c>
      <c r="IE10">
        <v>18.958570347578299</v>
      </c>
      <c r="IF10">
        <v>-1283.47318450699</v>
      </c>
      <c r="IG10">
        <v>-64.175977199749497</v>
      </c>
      <c r="IH10">
        <v>19.0895366002344</v>
      </c>
      <c r="II10">
        <v>18.4458275602125</v>
      </c>
      <c r="IJ10">
        <v>-337.91445529208301</v>
      </c>
      <c r="IK10">
        <v>-62.532820193258303</v>
      </c>
      <c r="IL10">
        <v>-352.00102216461198</v>
      </c>
      <c r="IM10">
        <v>-520.76809219623794</v>
      </c>
      <c r="IN10">
        <v>18.971102870777099</v>
      </c>
      <c r="IO10">
        <v>1.96758087161258</v>
      </c>
      <c r="IP10">
        <v>-813.40274870675898</v>
      </c>
      <c r="IQ10">
        <v>80.637150044632094</v>
      </c>
      <c r="IR10">
        <v>54.3444903499554</v>
      </c>
      <c r="IS10">
        <v>89.260734022207998</v>
      </c>
      <c r="IT10">
        <v>53.973019921879498</v>
      </c>
      <c r="IU10">
        <v>-621.85201519074997</v>
      </c>
      <c r="IV10">
        <v>-134.63478125479699</v>
      </c>
      <c r="IW10">
        <v>17.531780427529</v>
      </c>
      <c r="IX10">
        <v>18.764458555179601</v>
      </c>
      <c r="IY10">
        <v>-18.0102602226664</v>
      </c>
      <c r="IZ10">
        <v>-497.35239415259099</v>
      </c>
      <c r="JA10">
        <v>-1465.01517460944</v>
      </c>
      <c r="JB10">
        <v>-107.608332555267</v>
      </c>
      <c r="JC10">
        <v>17.8705462005308</v>
      </c>
      <c r="JD10">
        <v>18.9749583652005</v>
      </c>
      <c r="JE10">
        <v>-59.097390087595201</v>
      </c>
      <c r="JF10">
        <v>-461.10081340649299</v>
      </c>
      <c r="JG10">
        <v>-1070.9722097725601</v>
      </c>
      <c r="JH10">
        <v>-155.56763769534501</v>
      </c>
      <c r="JI10">
        <v>17.851831234955998</v>
      </c>
      <c r="JJ10">
        <v>18.958570347578299</v>
      </c>
      <c r="JK10">
        <v>-74.756276051746795</v>
      </c>
      <c r="JL10">
        <v>-661.28777619497396</v>
      </c>
      <c r="JM10">
        <v>-1602.5768942919201</v>
      </c>
      <c r="JN10">
        <v>-110.920108309041</v>
      </c>
      <c r="JO10">
        <v>17.880397080251399</v>
      </c>
      <c r="JP10">
        <v>18.971102870777099</v>
      </c>
      <c r="JQ10">
        <v>0.68150101626571402</v>
      </c>
      <c r="JR10">
        <v>-63.758990907155798</v>
      </c>
      <c r="JS10">
        <v>1.85812901583209</v>
      </c>
      <c r="JT10">
        <v>-471.12995926868399</v>
      </c>
      <c r="JU10">
        <v>-1074.9972472857401</v>
      </c>
      <c r="JV10">
        <v>-681.39839893464602</v>
      </c>
      <c r="JW10">
        <v>-1046.8385028861001</v>
      </c>
      <c r="JX10">
        <v>-1706.56017292672</v>
      </c>
      <c r="JY10">
        <v>-412.23197659905202</v>
      </c>
      <c r="JZ10">
        <v>-647.52955916667304</v>
      </c>
      <c r="KA10">
        <v>-958.85060552513198</v>
      </c>
      <c r="KB10">
        <v>-599.09853532373404</v>
      </c>
      <c r="KC10">
        <v>-983.37527566055496</v>
      </c>
      <c r="KD10">
        <v>-1456.30156790358</v>
      </c>
      <c r="KE10">
        <v>-394.22302059462203</v>
      </c>
      <c r="KF10">
        <v>17.535046553487199</v>
      </c>
      <c r="KG10">
        <v>-349.22199155126202</v>
      </c>
      <c r="KH10">
        <v>1.12495440984932</v>
      </c>
      <c r="KI10">
        <v>-619.47512594723605</v>
      </c>
      <c r="KJ10">
        <v>-900.21209826008396</v>
      </c>
      <c r="KK10">
        <v>-168.48243699656001</v>
      </c>
      <c r="KL10">
        <v>16.459633350542699</v>
      </c>
      <c r="KM10">
        <v>17.8766156566316</v>
      </c>
      <c r="KN10">
        <v>-11.4182843788157</v>
      </c>
      <c r="KO10">
        <v>15.2732032591591</v>
      </c>
      <c r="KP10">
        <v>-3.4309538713423202</v>
      </c>
      <c r="KQ10">
        <v>-492.091851848332</v>
      </c>
      <c r="KR10">
        <v>-1413.1503525880601</v>
      </c>
      <c r="KS10">
        <v>-131.40081735011901</v>
      </c>
      <c r="KT10">
        <v>17.5685336476431</v>
      </c>
      <c r="KU10">
        <v>18.658160573379298</v>
      </c>
      <c r="KV10">
        <v>-63.179489174858503</v>
      </c>
      <c r="KW10">
        <v>16.579145465225899</v>
      </c>
      <c r="KX10">
        <v>-3.29277170186579</v>
      </c>
      <c r="KY10">
        <v>-419.89013569331399</v>
      </c>
      <c r="KZ10">
        <v>-879.34023165143299</v>
      </c>
      <c r="LA10">
        <v>-191.67721600904699</v>
      </c>
      <c r="LB10">
        <v>17.663288478975399</v>
      </c>
      <c r="LC10">
        <v>18.702938222850399</v>
      </c>
      <c r="LD10">
        <v>-101.75413348743101</v>
      </c>
      <c r="LE10">
        <v>16.700407507249398</v>
      </c>
      <c r="LF10">
        <v>-3.3819253779980101</v>
      </c>
      <c r="LG10">
        <v>-652.27553741281201</v>
      </c>
      <c r="LH10">
        <v>-1367.4175818943199</v>
      </c>
      <c r="LI10">
        <v>-130.27936731840899</v>
      </c>
      <c r="LJ10">
        <v>17.795988227508399</v>
      </c>
      <c r="LK10">
        <v>18.773235344698499</v>
      </c>
      <c r="LL10">
        <v>-77.688738311719803</v>
      </c>
      <c r="LM10">
        <v>16.8800142091666</v>
      </c>
      <c r="LN10">
        <v>-2.9074602616549998</v>
      </c>
      <c r="LO10">
        <v>-432.31712702688498</v>
      </c>
      <c r="LP10">
        <v>-851.89761273561999</v>
      </c>
      <c r="LQ10">
        <v>-33.321670021662101</v>
      </c>
      <c r="LR10">
        <v>17.0701137140694</v>
      </c>
      <c r="LS10">
        <v>16.440999999999999</v>
      </c>
      <c r="LT10">
        <v>1.8198912237789799</v>
      </c>
      <c r="LU10">
        <v>-281.08406730986002</v>
      </c>
      <c r="LV10">
        <v>17.436757156117501</v>
      </c>
      <c r="LW10">
        <v>18.733483955817199</v>
      </c>
      <c r="LX10">
        <v>139.29415970082701</v>
      </c>
      <c r="LY10">
        <v>-21.2041509282198</v>
      </c>
      <c r="LZ10">
        <v>17.033244545191099</v>
      </c>
      <c r="MA10">
        <v>16.440999999999999</v>
      </c>
      <c r="MB10">
        <v>7.9482514352734901</v>
      </c>
      <c r="MC10">
        <v>-191.84858302738601</v>
      </c>
      <c r="MD10">
        <v>17.4379919727958</v>
      </c>
      <c r="ME10">
        <v>18.775613949931198</v>
      </c>
      <c r="MF10">
        <v>104.32584819565299</v>
      </c>
      <c r="MG10">
        <v>-32.429666446134298</v>
      </c>
      <c r="MH10">
        <v>17.068273138281199</v>
      </c>
      <c r="MI10">
        <v>16.440999999999999</v>
      </c>
      <c r="MJ10">
        <v>13.3623687947566</v>
      </c>
      <c r="MK10">
        <v>-318.056956620753</v>
      </c>
      <c r="ML10">
        <v>17.488032004120001</v>
      </c>
      <c r="MM10">
        <v>18.802226616273199</v>
      </c>
      <c r="MN10">
        <v>170.75245518388601</v>
      </c>
      <c r="MO10">
        <v>-21.974504032519199</v>
      </c>
      <c r="MP10">
        <v>17.0319489175337</v>
      </c>
      <c r="MQ10">
        <v>16.440999999999999</v>
      </c>
      <c r="MR10">
        <v>7.1339814455128403</v>
      </c>
      <c r="MS10">
        <v>-189.95703299588999</v>
      </c>
      <c r="MT10">
        <v>17.4335820424009</v>
      </c>
      <c r="MU10">
        <v>18.768060761021299</v>
      </c>
      <c r="MV10">
        <v>102.770007060642</v>
      </c>
      <c r="MW10">
        <v>-31.269880491875501</v>
      </c>
      <c r="MX10">
        <v>16.252307035469599</v>
      </c>
      <c r="MY10">
        <v>16.967949210622901</v>
      </c>
      <c r="MZ10">
        <v>8.55808194018101</v>
      </c>
      <c r="NA10">
        <v>-326.74637361369503</v>
      </c>
      <c r="NB10">
        <v>16.675910041911099</v>
      </c>
      <c r="NC10">
        <v>18.268281532113601</v>
      </c>
      <c r="ND10">
        <v>167.38954258198001</v>
      </c>
      <c r="NE10">
        <v>-19.257668899047601</v>
      </c>
      <c r="NF10">
        <v>16.308375683607501</v>
      </c>
      <c r="NG10">
        <v>17.088686098641201</v>
      </c>
      <c r="NH10">
        <v>15.307391092635701</v>
      </c>
      <c r="NI10">
        <v>-250.25713546173</v>
      </c>
      <c r="NJ10">
        <v>16.8276283489189</v>
      </c>
      <c r="NK10">
        <v>18.447450681306801</v>
      </c>
      <c r="NL10">
        <v>138.95073155878001</v>
      </c>
      <c r="NM10" s="35">
        <v>-29.960643611446699</v>
      </c>
      <c r="NN10">
        <v>16.390390068350602</v>
      </c>
      <c r="NO10">
        <v>17.1865897124766</v>
      </c>
      <c r="NP10">
        <v>29.043249551824498</v>
      </c>
      <c r="NQ10" s="35">
        <v>-371.739356454053</v>
      </c>
      <c r="NR10" s="35">
        <v>16.889060779725401</v>
      </c>
      <c r="NS10">
        <v>18.460019004094999</v>
      </c>
      <c r="NT10">
        <v>216.02161434743101</v>
      </c>
      <c r="NU10">
        <v>-19.892393361383199</v>
      </c>
      <c r="NV10">
        <v>16.297160978411501</v>
      </c>
      <c r="NW10">
        <v>17.063074952056098</v>
      </c>
      <c r="NX10">
        <v>1.7</v>
      </c>
      <c r="NY10">
        <v>15.8858122679326</v>
      </c>
      <c r="NZ10">
        <v>-249.109370223197</v>
      </c>
      <c r="OA10">
        <v>16.816906905367301</v>
      </c>
      <c r="OB10">
        <v>18.438663761888499</v>
      </c>
      <c r="OC10">
        <v>1.7</v>
      </c>
      <c r="OD10">
        <v>139.646607147922</v>
      </c>
      <c r="OE10">
        <v>1.7</v>
      </c>
      <c r="OF10">
        <v>1.7</v>
      </c>
      <c r="OG10">
        <v>-31.588833870717</v>
      </c>
      <c r="OH10">
        <v>15.283946383218799</v>
      </c>
      <c r="OI10">
        <v>16.365355212321901</v>
      </c>
      <c r="OJ10">
        <v>11.857417263981199</v>
      </c>
      <c r="OK10">
        <v>-210.49711523016001</v>
      </c>
      <c r="OL10">
        <v>15.586848800974201</v>
      </c>
      <c r="OM10">
        <v>17.320967112707098</v>
      </c>
      <c r="ON10">
        <v>125.431760959445</v>
      </c>
      <c r="OO10">
        <v>-19.9708332905312</v>
      </c>
      <c r="OP10">
        <v>15.476492639225601</v>
      </c>
      <c r="OQ10">
        <v>16.719624401231499</v>
      </c>
      <c r="OR10">
        <v>13.7485411336148</v>
      </c>
      <c r="OS10">
        <v>-228.941044481002</v>
      </c>
      <c r="OT10">
        <v>15.9633183813167</v>
      </c>
      <c r="OU10">
        <v>17.898721294455999</v>
      </c>
      <c r="OV10">
        <v>129.67045159884401</v>
      </c>
      <c r="OW10">
        <v>-30.309370113444501</v>
      </c>
      <c r="OX10">
        <v>15.5638515514076</v>
      </c>
      <c r="OY10">
        <v>16.724967234383801</v>
      </c>
      <c r="OZ10">
        <v>27.395099331299502</v>
      </c>
      <c r="PA10">
        <v>-380.83146243108303</v>
      </c>
      <c r="PB10">
        <v>16.076319556004801</v>
      </c>
      <c r="PC10">
        <v>17.965520624819</v>
      </c>
      <c r="PD10">
        <v>219.54680851323801</v>
      </c>
      <c r="PE10">
        <v>-19.879303892327201</v>
      </c>
      <c r="PF10">
        <v>15.5378950990918</v>
      </c>
      <c r="PG10">
        <v>16.738128824773899</v>
      </c>
      <c r="PH10">
        <v>1.7</v>
      </c>
      <c r="PI10">
        <v>16.906894688385499</v>
      </c>
      <c r="PJ10">
        <v>-256.04323924144001</v>
      </c>
      <c r="PK10">
        <v>16.079089119574899</v>
      </c>
      <c r="PL10">
        <v>17.9986514780202</v>
      </c>
      <c r="PM10" s="35">
        <v>1.7</v>
      </c>
      <c r="PN10">
        <v>145.774863989414</v>
      </c>
      <c r="PO10">
        <v>18.899977663218099</v>
      </c>
      <c r="PP10">
        <v>18.964898314748499</v>
      </c>
      <c r="PQ10">
        <v>18.969815227296301</v>
      </c>
      <c r="PR10">
        <v>18.956711707388902</v>
      </c>
      <c r="PS10">
        <v>18.319631237886298</v>
      </c>
      <c r="PT10">
        <v>18.524168667233099</v>
      </c>
      <c r="PU10">
        <v>18.713987247564599</v>
      </c>
      <c r="PV10">
        <v>18.695521217897401</v>
      </c>
      <c r="PW10">
        <v>18.707959841608801</v>
      </c>
      <c r="PX10">
        <v>17.576174191470599</v>
      </c>
      <c r="PY10">
        <v>17.634222805311801</v>
      </c>
      <c r="PZ10">
        <v>18.278069248016202</v>
      </c>
      <c r="QA10">
        <v>18.308288033283102</v>
      </c>
      <c r="QB10">
        <v>18.3670824766218</v>
      </c>
      <c r="QC10">
        <v>16.1172283475615</v>
      </c>
      <c r="QD10">
        <v>15.538475481324699</v>
      </c>
      <c r="QE10">
        <v>20.003354996578398</v>
      </c>
      <c r="QF10">
        <v>20.0517092306313</v>
      </c>
      <c r="QG10">
        <v>20.055498540615599</v>
      </c>
      <c r="QH10">
        <v>20.046430977753701</v>
      </c>
      <c r="QI10">
        <v>18.600297843530601</v>
      </c>
      <c r="QJ10">
        <v>19.8149609408866</v>
      </c>
      <c r="QK10">
        <v>19.927743704381399</v>
      </c>
      <c r="QL10">
        <v>19.918525074918499</v>
      </c>
      <c r="QM10">
        <v>19.923372179170102</v>
      </c>
      <c r="QN10">
        <v>-2562.18602534404</v>
      </c>
      <c r="QO10">
        <v>17.7869181493251</v>
      </c>
      <c r="QP10">
        <v>-697.38862390422798</v>
      </c>
      <c r="QQ10">
        <v>19.255983263288499</v>
      </c>
      <c r="QR10">
        <v>19.705581239229002</v>
      </c>
      <c r="QS10">
        <v>19.724889543500499</v>
      </c>
      <c r="QT10">
        <v>19.7557870051963</v>
      </c>
      <c r="QU10">
        <v>16.320783094933301</v>
      </c>
      <c r="QV10">
        <v>15.244280549209099</v>
      </c>
      <c r="QW10">
        <v>0</v>
      </c>
      <c r="QX10">
        <v>0</v>
      </c>
      <c r="QY10">
        <v>0</v>
      </c>
      <c r="QZ10">
        <v>0</v>
      </c>
      <c r="RA10">
        <v>0</v>
      </c>
      <c r="RB10">
        <v>0</v>
      </c>
      <c r="RC10">
        <v>0</v>
      </c>
      <c r="RD10">
        <v>0</v>
      </c>
      <c r="RE10">
        <v>0</v>
      </c>
      <c r="RF10">
        <v>0</v>
      </c>
      <c r="RG10">
        <v>0</v>
      </c>
      <c r="RH10" s="35">
        <v>0</v>
      </c>
      <c r="RI10">
        <v>4407.6276656097798</v>
      </c>
      <c r="RJ10" s="35">
        <v>0</v>
      </c>
      <c r="RK10">
        <v>21.106732329938801</v>
      </c>
      <c r="RL10">
        <v>4408.4492035867797</v>
      </c>
      <c r="RM10" s="35">
        <v>4408.4492035867797</v>
      </c>
      <c r="RN10">
        <v>8539.7038581595098</v>
      </c>
      <c r="RO10" s="35">
        <v>2864.5050559822398</v>
      </c>
      <c r="RP10">
        <v>0</v>
      </c>
      <c r="RQ10" s="35">
        <v>21.1385201465141</v>
      </c>
      <c r="RR10" s="35">
        <v>2839.8832970219401</v>
      </c>
      <c r="RS10">
        <v>2839.8832970219401</v>
      </c>
      <c r="RT10">
        <v>5463.1631943148705</v>
      </c>
      <c r="RU10">
        <v>4206.2362098465301</v>
      </c>
      <c r="RV10">
        <v>0</v>
      </c>
      <c r="RW10">
        <v>21.141181853934999</v>
      </c>
      <c r="RX10">
        <v>4165.7931951027304</v>
      </c>
      <c r="RY10">
        <v>4165.7931951027304</v>
      </c>
      <c r="RZ10">
        <v>8296.48006555967</v>
      </c>
      <c r="SA10">
        <v>2835.96250454551</v>
      </c>
      <c r="SB10">
        <v>0</v>
      </c>
      <c r="SC10">
        <v>21.136150248118501</v>
      </c>
      <c r="SD10">
        <v>2814.6787363335002</v>
      </c>
      <c r="SE10">
        <v>2814.6787363335002</v>
      </c>
      <c r="SF10">
        <v>5437.9693512066297</v>
      </c>
      <c r="SG10">
        <v>0</v>
      </c>
      <c r="SH10">
        <v>2050.8747135446702</v>
      </c>
      <c r="SI10">
        <v>18.880964449174801</v>
      </c>
      <c r="SJ10">
        <v>18658.642511882099</v>
      </c>
      <c r="SK10">
        <v>18658.642511882099</v>
      </c>
      <c r="SL10">
        <v>41385.337096851603</v>
      </c>
      <c r="SM10">
        <v>21.1111</v>
      </c>
      <c r="SN10">
        <v>23.8889</v>
      </c>
      <c r="SO10">
        <v>451.472636777118</v>
      </c>
      <c r="SP10">
        <v>0</v>
      </c>
      <c r="SQ10">
        <v>17.938429600213102</v>
      </c>
      <c r="SR10">
        <v>0</v>
      </c>
      <c r="SS10">
        <v>0</v>
      </c>
      <c r="ST10">
        <v>0</v>
      </c>
      <c r="SU10">
        <v>470.91242902885801</v>
      </c>
      <c r="SV10">
        <v>0</v>
      </c>
      <c r="SW10">
        <v>18.442713110800099</v>
      </c>
      <c r="SX10">
        <v>0</v>
      </c>
      <c r="SY10">
        <v>0</v>
      </c>
      <c r="SZ10">
        <v>0</v>
      </c>
      <c r="TA10">
        <v>731.73626286586796</v>
      </c>
      <c r="TB10">
        <v>0</v>
      </c>
      <c r="TC10">
        <v>18.528842355170902</v>
      </c>
      <c r="TD10">
        <v>0</v>
      </c>
      <c r="TE10">
        <v>0</v>
      </c>
      <c r="TF10">
        <v>0</v>
      </c>
      <c r="TG10">
        <v>455.26458119522101</v>
      </c>
      <c r="TH10">
        <v>0</v>
      </c>
      <c r="TI10">
        <v>18.383937656842601</v>
      </c>
      <c r="TJ10">
        <v>0</v>
      </c>
      <c r="TK10">
        <v>0</v>
      </c>
      <c r="TL10">
        <v>0</v>
      </c>
      <c r="TM10">
        <v>1139.0904584728701</v>
      </c>
      <c r="TN10">
        <v>0</v>
      </c>
      <c r="TO10">
        <v>17.930989917295701</v>
      </c>
      <c r="TP10">
        <v>0</v>
      </c>
      <c r="TQ10">
        <v>0</v>
      </c>
      <c r="TR10">
        <v>0</v>
      </c>
      <c r="TS10">
        <v>5273.7325050564496</v>
      </c>
      <c r="TT10">
        <v>0</v>
      </c>
      <c r="TU10">
        <v>21.105753214540002</v>
      </c>
      <c r="TV10">
        <v>5238.4889988249397</v>
      </c>
      <c r="TW10">
        <v>5238.4889988249397</v>
      </c>
      <c r="TX10">
        <v>9370.1675905295597</v>
      </c>
      <c r="TY10">
        <v>3248.5085509464898</v>
      </c>
      <c r="TZ10">
        <v>0</v>
      </c>
      <c r="UA10">
        <v>21.141500161198199</v>
      </c>
      <c r="UB10">
        <v>3223.4642703018599</v>
      </c>
      <c r="UC10">
        <v>3223.4642703018599</v>
      </c>
      <c r="UD10">
        <v>5846.6893420522001</v>
      </c>
      <c r="UE10">
        <v>4846.8171996893198</v>
      </c>
      <c r="UF10">
        <v>0</v>
      </c>
      <c r="UG10">
        <v>21.1415289319396</v>
      </c>
      <c r="UH10">
        <v>4803.8162017336499</v>
      </c>
      <c r="UI10">
        <v>4803.8162017336499</v>
      </c>
      <c r="UJ10">
        <v>8934.5256930035794</v>
      </c>
      <c r="UK10">
        <v>3196.8537850891198</v>
      </c>
      <c r="UL10">
        <v>0</v>
      </c>
      <c r="UM10">
        <v>21.138784516731299</v>
      </c>
      <c r="UN10">
        <v>3175.06996485233</v>
      </c>
      <c r="UO10">
        <v>3175.06996485233</v>
      </c>
      <c r="UP10">
        <v>5798.31268901979</v>
      </c>
      <c r="UQ10">
        <v>0</v>
      </c>
      <c r="UR10">
        <v>2629.2653365911801</v>
      </c>
      <c r="US10">
        <v>17.9976621071796</v>
      </c>
      <c r="UT10">
        <v>25425.0342063559</v>
      </c>
      <c r="UU10">
        <v>25425.0342063559</v>
      </c>
      <c r="UV10">
        <v>48044.561677333601</v>
      </c>
      <c r="UW10">
        <v>21.1111</v>
      </c>
      <c r="UX10">
        <v>23.8889</v>
      </c>
      <c r="UY10">
        <v>746.24616813969396</v>
      </c>
      <c r="UZ10">
        <v>0</v>
      </c>
      <c r="VA10">
        <v>17.7747837753945</v>
      </c>
      <c r="VB10">
        <v>0</v>
      </c>
      <c r="VC10">
        <v>0</v>
      </c>
      <c r="VD10">
        <v>0</v>
      </c>
      <c r="VE10">
        <v>701.92137762541097</v>
      </c>
      <c r="VF10">
        <v>0</v>
      </c>
      <c r="VG10">
        <v>18.541100812901199</v>
      </c>
      <c r="VH10">
        <v>0</v>
      </c>
      <c r="VI10">
        <v>0</v>
      </c>
      <c r="VJ10">
        <v>0</v>
      </c>
      <c r="VK10">
        <v>992.42154247430403</v>
      </c>
      <c r="VL10">
        <v>0</v>
      </c>
      <c r="VM10">
        <v>18.424898088947199</v>
      </c>
      <c r="VN10">
        <v>0</v>
      </c>
      <c r="VO10">
        <v>0</v>
      </c>
      <c r="VP10">
        <v>0</v>
      </c>
      <c r="VQ10">
        <v>721.66941794339402</v>
      </c>
      <c r="VR10">
        <v>0</v>
      </c>
      <c r="VS10">
        <v>18.588045035381501</v>
      </c>
      <c r="VT10">
        <v>0</v>
      </c>
      <c r="VU10">
        <v>0</v>
      </c>
      <c r="VV10">
        <v>0</v>
      </c>
      <c r="VW10">
        <v>1752.26246657194</v>
      </c>
      <c r="VX10">
        <v>0</v>
      </c>
      <c r="VY10">
        <v>17.4044355356579</v>
      </c>
      <c r="VZ10">
        <v>0</v>
      </c>
      <c r="WA10">
        <v>0</v>
      </c>
      <c r="WB10">
        <v>0</v>
      </c>
      <c r="WC10">
        <v>6501.0489873670504</v>
      </c>
      <c r="WD10">
        <v>0</v>
      </c>
      <c r="WE10">
        <v>20.877743721265102</v>
      </c>
      <c r="WF10">
        <v>6514.8430107886197</v>
      </c>
      <c r="WG10">
        <v>6514.8430107886197</v>
      </c>
      <c r="WH10">
        <v>10651.388392270999</v>
      </c>
      <c r="WI10">
        <v>0</v>
      </c>
      <c r="WJ10">
        <v>3778.3493519055801</v>
      </c>
      <c r="WK10">
        <v>0</v>
      </c>
      <c r="WL10">
        <v>21.133093230441698</v>
      </c>
      <c r="WM10">
        <v>3759.15642823589</v>
      </c>
      <c r="WN10">
        <v>3759.15642823589</v>
      </c>
      <c r="WO10">
        <v>6381.6490984665998</v>
      </c>
      <c r="WP10">
        <v>21.1111</v>
      </c>
      <c r="WQ10">
        <v>23.8889</v>
      </c>
      <c r="WR10">
        <v>5535.0805371938204</v>
      </c>
      <c r="WS10">
        <v>0</v>
      </c>
      <c r="WT10">
        <v>21.1414910537178</v>
      </c>
      <c r="WU10">
        <v>5495.4223224631096</v>
      </c>
      <c r="WV10">
        <v>5495.4223224631096</v>
      </c>
      <c r="WW10">
        <v>9624.7803318544502</v>
      </c>
      <c r="WX10">
        <v>0</v>
      </c>
      <c r="WY10">
        <v>3601.4543776987298</v>
      </c>
      <c r="WZ10">
        <v>0</v>
      </c>
      <c r="XA10">
        <v>21.1444915337708</v>
      </c>
      <c r="XB10">
        <v>3572.757695498</v>
      </c>
      <c r="XC10">
        <v>3572.757695498</v>
      </c>
      <c r="XD10">
        <v>6195.1240710593402</v>
      </c>
      <c r="XE10">
        <v>0</v>
      </c>
      <c r="XF10">
        <v>2249.6442449135898</v>
      </c>
      <c r="XG10">
        <v>16.524337842304998</v>
      </c>
      <c r="XH10">
        <v>37042.223020284699</v>
      </c>
      <c r="XI10">
        <v>37042.223020284699</v>
      </c>
      <c r="XJ10">
        <v>60205.4923086567</v>
      </c>
      <c r="XK10">
        <v>21.1111</v>
      </c>
      <c r="XL10">
        <v>23.8889</v>
      </c>
      <c r="XM10">
        <v>1040.81597523971</v>
      </c>
      <c r="XN10">
        <v>0</v>
      </c>
      <c r="XO10">
        <v>16.9088727139717</v>
      </c>
      <c r="XP10">
        <v>0</v>
      </c>
      <c r="XQ10">
        <v>0</v>
      </c>
      <c r="XR10">
        <v>0</v>
      </c>
      <c r="XS10">
        <v>771.46865108156203</v>
      </c>
      <c r="XT10">
        <v>0</v>
      </c>
      <c r="XU10">
        <v>18.347930692209399</v>
      </c>
      <c r="XV10">
        <v>0</v>
      </c>
      <c r="XW10">
        <v>0</v>
      </c>
      <c r="XX10">
        <v>0</v>
      </c>
      <c r="XY10">
        <v>1156.32378062668</v>
      </c>
      <c r="XZ10">
        <v>0</v>
      </c>
      <c r="YA10">
        <v>18.430883290756199</v>
      </c>
      <c r="YB10">
        <v>0</v>
      </c>
      <c r="YC10">
        <v>0</v>
      </c>
      <c r="YD10">
        <v>0</v>
      </c>
      <c r="YE10">
        <v>782.27912308897498</v>
      </c>
      <c r="YF10">
        <v>0</v>
      </c>
      <c r="YG10">
        <v>18.6568768795183</v>
      </c>
      <c r="YH10">
        <v>0</v>
      </c>
      <c r="YI10">
        <v>0</v>
      </c>
      <c r="YJ10">
        <v>0</v>
      </c>
      <c r="YK10">
        <v>3760.0377431464099</v>
      </c>
      <c r="YL10">
        <v>0</v>
      </c>
      <c r="YM10">
        <v>15.8425252408109</v>
      </c>
      <c r="YN10">
        <v>0</v>
      </c>
      <c r="YO10">
        <v>0</v>
      </c>
      <c r="YP10">
        <v>0</v>
      </c>
      <c r="YQ10">
        <v>0</v>
      </c>
      <c r="YR10">
        <v>67.518754781002599</v>
      </c>
      <c r="YS10">
        <v>17.112065190222999</v>
      </c>
      <c r="YT10">
        <v>0</v>
      </c>
      <c r="YU10">
        <v>0</v>
      </c>
      <c r="YV10">
        <v>0</v>
      </c>
      <c r="YW10">
        <v>0</v>
      </c>
      <c r="YX10">
        <v>70.191887386290404</v>
      </c>
      <c r="YY10">
        <v>17.039836583502399</v>
      </c>
      <c r="YZ10">
        <v>0</v>
      </c>
      <c r="ZA10">
        <v>0</v>
      </c>
      <c r="ZB10">
        <v>0</v>
      </c>
      <c r="ZC10">
        <v>0</v>
      </c>
      <c r="ZD10">
        <v>120.894698138698</v>
      </c>
      <c r="ZE10">
        <v>17.070014451727101</v>
      </c>
      <c r="ZF10">
        <v>0</v>
      </c>
      <c r="ZG10">
        <v>0</v>
      </c>
      <c r="ZH10">
        <v>0</v>
      </c>
      <c r="ZI10">
        <v>0</v>
      </c>
      <c r="ZJ10">
        <v>66.834381197193693</v>
      </c>
      <c r="ZK10">
        <v>17.042223842030999</v>
      </c>
      <c r="ZL10">
        <v>0</v>
      </c>
      <c r="ZM10">
        <v>0</v>
      </c>
      <c r="ZN10">
        <v>0</v>
      </c>
      <c r="ZO10">
        <v>0</v>
      </c>
      <c r="ZP10">
        <v>2948.5504133701202</v>
      </c>
      <c r="ZQ10">
        <v>16.667070607096001</v>
      </c>
      <c r="ZR10">
        <v>0</v>
      </c>
      <c r="ZS10">
        <v>0</v>
      </c>
      <c r="ZT10">
        <v>0</v>
      </c>
      <c r="ZU10">
        <v>0</v>
      </c>
      <c r="ZV10">
        <v>88.467556685149404</v>
      </c>
      <c r="ZW10">
        <v>16.294304168717201</v>
      </c>
      <c r="ZX10">
        <v>0</v>
      </c>
      <c r="ZY10">
        <v>0</v>
      </c>
      <c r="ZZ10">
        <v>0</v>
      </c>
      <c r="AAA10">
        <v>0</v>
      </c>
      <c r="AAB10">
        <v>106.44786223395</v>
      </c>
      <c r="AAC10">
        <v>16.298031507055601</v>
      </c>
      <c r="AAD10">
        <v>0</v>
      </c>
      <c r="AAE10">
        <v>0</v>
      </c>
      <c r="AAF10">
        <v>0</v>
      </c>
      <c r="AAG10">
        <v>0</v>
      </c>
      <c r="AAH10">
        <v>169.387499204021</v>
      </c>
      <c r="AAI10">
        <v>16.366945917902601</v>
      </c>
      <c r="AAJ10">
        <v>0</v>
      </c>
      <c r="AAK10">
        <v>0</v>
      </c>
      <c r="AAL10">
        <v>0</v>
      </c>
      <c r="AAM10">
        <v>0</v>
      </c>
      <c r="AAN10">
        <v>107.51551646281099</v>
      </c>
      <c r="AAO10">
        <v>16.283796427925999</v>
      </c>
      <c r="AAP10">
        <v>0</v>
      </c>
      <c r="AAQ10">
        <v>0</v>
      </c>
      <c r="AAR10">
        <v>0</v>
      </c>
      <c r="AAS10">
        <v>0</v>
      </c>
      <c r="AAT10">
        <v>2524.3834698343198</v>
      </c>
      <c r="AAU10">
        <v>15.9331132469568</v>
      </c>
      <c r="AAV10">
        <v>0</v>
      </c>
      <c r="AAW10">
        <v>0</v>
      </c>
      <c r="AAX10">
        <v>0</v>
      </c>
      <c r="AAY10">
        <v>0</v>
      </c>
      <c r="AAZ10">
        <v>34.639092092706299</v>
      </c>
      <c r="ABA10">
        <v>15.3328547006954</v>
      </c>
      <c r="ABB10">
        <v>0</v>
      </c>
      <c r="ABC10">
        <v>0</v>
      </c>
      <c r="ABD10">
        <v>0</v>
      </c>
      <c r="ABE10">
        <v>0</v>
      </c>
      <c r="ABF10">
        <v>79.890840896111499</v>
      </c>
      <c r="ABG10">
        <v>15.496939101576499</v>
      </c>
      <c r="ABH10">
        <v>0</v>
      </c>
      <c r="ABI10">
        <v>0</v>
      </c>
      <c r="ABJ10">
        <v>0</v>
      </c>
      <c r="ABK10">
        <v>0</v>
      </c>
      <c r="ABL10">
        <v>151.85343360393699</v>
      </c>
      <c r="ABM10">
        <v>15.5647716507975</v>
      </c>
      <c r="ABN10">
        <v>0</v>
      </c>
      <c r="ABO10">
        <v>0</v>
      </c>
      <c r="ABP10">
        <v>0</v>
      </c>
      <c r="ABQ10">
        <v>0</v>
      </c>
      <c r="ABR10">
        <v>103.513009942274</v>
      </c>
      <c r="ABS10">
        <v>15.537899952234</v>
      </c>
      <c r="ABT10">
        <v>0</v>
      </c>
      <c r="ABU10">
        <v>0</v>
      </c>
      <c r="ABV10">
        <v>0</v>
      </c>
      <c r="ABW10">
        <v>0</v>
      </c>
      <c r="ABX10">
        <v>1129.9354105023201</v>
      </c>
      <c r="ABY10">
        <v>15.244280549209099</v>
      </c>
      <c r="ABZ10">
        <v>0</v>
      </c>
      <c r="ACA10">
        <v>0</v>
      </c>
      <c r="ACB10">
        <v>0</v>
      </c>
      <c r="ACC10">
        <v>0</v>
      </c>
      <c r="ACD10">
        <v>0</v>
      </c>
      <c r="ACE10">
        <v>0</v>
      </c>
      <c r="ACF10">
        <v>6.32117858426437</v>
      </c>
      <c r="ACG10">
        <v>6.32117858426437</v>
      </c>
      <c r="ACH10">
        <v>0</v>
      </c>
      <c r="ACI10">
        <v>0</v>
      </c>
      <c r="ACJ10">
        <v>0</v>
      </c>
      <c r="ACK10">
        <v>21.11</v>
      </c>
      <c r="ACL10">
        <v>21.11</v>
      </c>
      <c r="ACM10">
        <v>0</v>
      </c>
      <c r="ACN10">
        <v>0</v>
      </c>
      <c r="ACO10">
        <v>0</v>
      </c>
      <c r="ACP10">
        <v>40594.798175021999</v>
      </c>
      <c r="ACR10">
        <v>3085.5957934901398</v>
      </c>
      <c r="ACT10">
        <v>43680.3939685121</v>
      </c>
      <c r="ACV10">
        <v>19.0093561738151</v>
      </c>
      <c r="ACW10">
        <v>18.514183466105301</v>
      </c>
      <c r="ACX10">
        <v>1.7</v>
      </c>
      <c r="ACY10">
        <v>5.4081052215702501</v>
      </c>
      <c r="ACZ10">
        <v>0.79144506113993296</v>
      </c>
      <c r="ADA10">
        <v>18.096038166467601</v>
      </c>
      <c r="ADB10">
        <v>17.608697450643</v>
      </c>
      <c r="ADC10">
        <v>1.7</v>
      </c>
      <c r="ADD10">
        <v>5.54785218392872</v>
      </c>
      <c r="ADE10">
        <v>0.77788313659754904</v>
      </c>
      <c r="ADF10">
        <v>16.6050079460137</v>
      </c>
      <c r="ADG10">
        <v>16.321483345747101</v>
      </c>
      <c r="ADH10">
        <v>1.7</v>
      </c>
      <c r="ADI10">
        <v>6.0664456150642803</v>
      </c>
      <c r="ADJ10">
        <v>0.79758305261852902</v>
      </c>
      <c r="ADK10">
        <v>21.907579039539002</v>
      </c>
      <c r="ADL10">
        <v>21.907579039539002</v>
      </c>
      <c r="ADM10">
        <v>0</v>
      </c>
      <c r="ADN10">
        <v>0</v>
      </c>
      <c r="ADO10">
        <v>1</v>
      </c>
      <c r="ADP10">
        <v>21.924353429398298</v>
      </c>
      <c r="ADQ10">
        <v>21.924353429398298</v>
      </c>
      <c r="ADR10">
        <v>0</v>
      </c>
      <c r="ADS10">
        <v>0</v>
      </c>
      <c r="ADT10">
        <v>1</v>
      </c>
      <c r="ADU10">
        <v>21.8711980299659</v>
      </c>
      <c r="ADV10">
        <v>21.8711980299659</v>
      </c>
      <c r="ADW10">
        <v>0</v>
      </c>
      <c r="ADX10">
        <v>0</v>
      </c>
      <c r="ADY10">
        <v>1</v>
      </c>
      <c r="ADZ10">
        <v>21.909757506279899</v>
      </c>
      <c r="AEA10">
        <v>21.909757506279899</v>
      </c>
      <c r="AEB10">
        <v>0</v>
      </c>
      <c r="AEC10">
        <v>0</v>
      </c>
      <c r="AED10">
        <v>1</v>
      </c>
      <c r="AEE10">
        <v>21.9519783923398</v>
      </c>
      <c r="AEF10">
        <v>21.9519783923398</v>
      </c>
      <c r="AEG10">
        <v>0</v>
      </c>
      <c r="AEH10">
        <v>0</v>
      </c>
      <c r="AEI10">
        <v>1</v>
      </c>
      <c r="AEJ10">
        <v>21.946474630485401</v>
      </c>
      <c r="AEK10">
        <v>21.946474630485401</v>
      </c>
      <c r="AEL10">
        <v>0</v>
      </c>
      <c r="AEM10">
        <v>0</v>
      </c>
      <c r="AEN10">
        <v>1</v>
      </c>
      <c r="AEO10">
        <v>21.908994651255</v>
      </c>
      <c r="AEP10">
        <v>21.908994651255</v>
      </c>
      <c r="AEQ10">
        <v>0</v>
      </c>
      <c r="AER10">
        <v>0</v>
      </c>
      <c r="AES10">
        <v>1</v>
      </c>
      <c r="AET10">
        <v>21.916515660295499</v>
      </c>
      <c r="AEU10">
        <v>21.916515660295499</v>
      </c>
      <c r="AEV10">
        <v>0</v>
      </c>
      <c r="AEW10">
        <v>0</v>
      </c>
      <c r="AEX10">
        <v>1</v>
      </c>
      <c r="AEY10">
        <v>21.676049489228699</v>
      </c>
      <c r="AEZ10">
        <v>21.676049489228699</v>
      </c>
      <c r="AFA10">
        <v>0</v>
      </c>
      <c r="AFB10">
        <v>0</v>
      </c>
      <c r="AFC10">
        <v>1</v>
      </c>
      <c r="AFD10">
        <v>21.961387290451</v>
      </c>
      <c r="AFE10">
        <v>21.961387290451</v>
      </c>
      <c r="AFF10">
        <v>0</v>
      </c>
      <c r="AFG10">
        <v>0</v>
      </c>
      <c r="AFH10">
        <v>1</v>
      </c>
      <c r="AFI10">
        <v>21.910124390193001</v>
      </c>
      <c r="AFJ10">
        <v>21.910124390193001</v>
      </c>
      <c r="AFK10">
        <v>0</v>
      </c>
      <c r="AFL10">
        <v>0</v>
      </c>
      <c r="AFM10">
        <v>1</v>
      </c>
      <c r="AFN10">
        <v>21.925262280699101</v>
      </c>
      <c r="AFO10">
        <v>21.925262280699101</v>
      </c>
      <c r="AFP10">
        <v>0</v>
      </c>
      <c r="AFQ10">
        <v>0</v>
      </c>
      <c r="AFR10">
        <v>1</v>
      </c>
      <c r="AFS10">
        <v>-1.1651688030926799</v>
      </c>
      <c r="AFT10">
        <v>-1.16514106314573</v>
      </c>
      <c r="AFU10">
        <v>-1.16115906769064</v>
      </c>
      <c r="AFV10">
        <v>-1.1585153052234001</v>
      </c>
      <c r="AFW10">
        <v>-1.1811789392469301</v>
      </c>
      <c r="AFX10">
        <v>-1.1875078270655599</v>
      </c>
      <c r="AFY10">
        <v>-1.1792478802514901</v>
      </c>
      <c r="AFZ10">
        <v>-1.1750894980817499</v>
      </c>
      <c r="AGA10">
        <v>-1.2097191573197701</v>
      </c>
      <c r="AGB10">
        <v>-1.28296201949222</v>
      </c>
      <c r="AGC10">
        <v>-1.2034266390666299</v>
      </c>
      <c r="AGD10">
        <v>-1.2048562544466399</v>
      </c>
      <c r="AGE10">
        <v>-1.6174272010478501</v>
      </c>
      <c r="AGF10">
        <v>-1.76447717262628</v>
      </c>
      <c r="AGG10">
        <v>-1.98024276130107</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B10">
        <v>3520.1382770005298</v>
      </c>
      <c r="AID10">
        <v>0</v>
      </c>
      <c r="AIF10">
        <v>3588.1097085319302</v>
      </c>
      <c r="AIH10">
        <v>4972.0686013176301</v>
      </c>
      <c r="AIJ10">
        <v>5356.9664734460703</v>
      </c>
      <c r="AIL10">
        <v>0</v>
      </c>
      <c r="AIN10">
        <v>4570.0788217632899</v>
      </c>
      <c r="AIP10">
        <v>4584.7420086265101</v>
      </c>
      <c r="AIR10">
        <v>6377.7650870601401</v>
      </c>
      <c r="AIT10">
        <v>6611.8860945381903</v>
      </c>
      <c r="AIV10">
        <v>0</v>
      </c>
      <c r="AIX10">
        <v>5364.1595206041002</v>
      </c>
      <c r="AIZ10">
        <v>5388.6562082769196</v>
      </c>
      <c r="AJB10">
        <v>8075.0885043468897</v>
      </c>
      <c r="AJD10">
        <v>7947.35990893709</v>
      </c>
      <c r="AJE10">
        <v>56149.0605634241</v>
      </c>
      <c r="AJG10">
        <v>-3.7570744825088902E-5</v>
      </c>
      <c r="AJJ10">
        <v>2592.1625330383199</v>
      </c>
      <c r="AJL10">
        <v>235.17477943427599</v>
      </c>
      <c r="AJM10">
        <v>0</v>
      </c>
      <c r="AJN10">
        <v>0</v>
      </c>
      <c r="AJO10">
        <v>0</v>
      </c>
      <c r="AJP10">
        <v>0</v>
      </c>
      <c r="AJQ10">
        <v>0</v>
      </c>
      <c r="AJR10">
        <v>0</v>
      </c>
      <c r="AJS10">
        <v>0</v>
      </c>
      <c r="AJT10">
        <v>0</v>
      </c>
      <c r="AJU10">
        <v>0</v>
      </c>
      <c r="AJV10">
        <v>0</v>
      </c>
      <c r="AJW10">
        <v>0</v>
      </c>
      <c r="AJX10">
        <v>12.7181789149893</v>
      </c>
      <c r="AJY10">
        <v>0</v>
      </c>
      <c r="AJZ10">
        <v>0</v>
      </c>
      <c r="AKA10">
        <v>122548.991175477</v>
      </c>
      <c r="AKB10">
        <v>0</v>
      </c>
      <c r="AKC10">
        <v>0</v>
      </c>
      <c r="AKD10">
        <v>64286.19</v>
      </c>
      <c r="AKE10">
        <v>82463.426509483907</v>
      </c>
      <c r="AKF10">
        <v>296868335.43414199</v>
      </c>
      <c r="AKG10">
        <v>70.541106288535602</v>
      </c>
      <c r="AKH10">
        <v>80</v>
      </c>
      <c r="AKI10">
        <v>1.6259352013483199</v>
      </c>
      <c r="AKJ10">
        <v>0.9</v>
      </c>
      <c r="AKK10">
        <v>58041.814903584702</v>
      </c>
      <c r="AKL10">
        <v>74391.432099106605</v>
      </c>
      <c r="AKM10">
        <v>267809155.556784</v>
      </c>
      <c r="AKN10">
        <v>70.541106288535602</v>
      </c>
      <c r="AKO10">
        <v>80</v>
      </c>
      <c r="AKP10">
        <v>1.46797218833125</v>
      </c>
      <c r="AKQ10">
        <v>0.81257939556265901</v>
      </c>
      <c r="AKR10">
        <v>883945.08756921405</v>
      </c>
      <c r="AKV10">
        <v>0</v>
      </c>
      <c r="AKZ10">
        <v>0</v>
      </c>
      <c r="ALD10">
        <v>21.11</v>
      </c>
      <c r="ALE10">
        <v>21.11</v>
      </c>
      <c r="ALF10">
        <v>0</v>
      </c>
      <c r="ALG10">
        <v>0</v>
      </c>
      <c r="ALH10">
        <v>0</v>
      </c>
      <c r="ALJ10">
        <v>6.3211785897231501</v>
      </c>
      <c r="ALK10">
        <v>4.6559568605741798E-3</v>
      </c>
      <c r="ALL10">
        <v>5.64012792077237</v>
      </c>
      <c r="ALM10">
        <v>6.32117858426437</v>
      </c>
      <c r="ALN10">
        <v>5.64012792077237</v>
      </c>
      <c r="ALO10">
        <v>3.9157897514358899E-5</v>
      </c>
      <c r="ALP10">
        <v>16.7561096374572</v>
      </c>
      <c r="ALQ10">
        <v>4.6559568605741798E-3</v>
      </c>
      <c r="ALR10">
        <v>39.446083307273398</v>
      </c>
      <c r="ALS10">
        <v>5.6401245499280597</v>
      </c>
      <c r="ALT10">
        <v>14.479428986648299</v>
      </c>
      <c r="ALU10">
        <v>5.64012792077237</v>
      </c>
      <c r="ALV10">
        <v>14.856060592180899</v>
      </c>
      <c r="ALW10">
        <v>5.64012792077237</v>
      </c>
      <c r="ALX10">
        <v>7.22</v>
      </c>
      <c r="ALY10">
        <v>9.9999999999999897E-12</v>
      </c>
      <c r="ALZ10">
        <v>6.32117858426437</v>
      </c>
      <c r="AMA10">
        <v>9.9999999999999897E-12</v>
      </c>
      <c r="AMB10">
        <v>3.09390656143161E-3</v>
      </c>
      <c r="AMC10">
        <v>6.32117858426437</v>
      </c>
      <c r="AMD10">
        <v>0</v>
      </c>
      <c r="AME10">
        <v>6.32117858426437</v>
      </c>
      <c r="AMF10">
        <v>0</v>
      </c>
      <c r="AMG10">
        <v>6.32117858426437</v>
      </c>
      <c r="AMH10">
        <v>0</v>
      </c>
      <c r="AMI10">
        <v>0</v>
      </c>
      <c r="AMJ10">
        <v>4.2474999999999996</v>
      </c>
      <c r="AMK10">
        <v>38.272574300940697</v>
      </c>
      <c r="AML10">
        <v>0.13561999999999999</v>
      </c>
      <c r="AMM10">
        <v>16.638374251048301</v>
      </c>
      <c r="AMN10">
        <v>0.70884999999999998</v>
      </c>
      <c r="AMO10">
        <v>37.522049980563402</v>
      </c>
      <c r="AMP10">
        <v>0.14327999999999999</v>
      </c>
      <c r="AMQ10">
        <v>52.0068998889965</v>
      </c>
      <c r="AMR10">
        <v>0.116970605981863</v>
      </c>
      <c r="AMS10">
        <v>36.159050045614499</v>
      </c>
      <c r="AMT10">
        <v>0.229524381331452</v>
      </c>
      <c r="AMU10">
        <v>15.903562311167301</v>
      </c>
      <c r="AMV10">
        <v>0.98275000000000001</v>
      </c>
      <c r="AMW10">
        <v>33.179661652079403</v>
      </c>
      <c r="AMX10">
        <v>0.22114</v>
      </c>
      <c r="AMY10">
        <v>32.444621249614798</v>
      </c>
      <c r="AMZ10">
        <v>0.23172000000000001</v>
      </c>
      <c r="ANA10">
        <v>44.398676772755103</v>
      </c>
      <c r="ANB10">
        <v>0.18554000000000001</v>
      </c>
      <c r="ANC10">
        <v>34.400687050065997</v>
      </c>
      <c r="AND10">
        <v>0.29956022403627502</v>
      </c>
      <c r="ANE10">
        <v>15.2090589032534</v>
      </c>
      <c r="ANF10">
        <v>1.3206500000000001</v>
      </c>
      <c r="ANG10">
        <v>34.748070223545803</v>
      </c>
      <c r="ANH10">
        <v>0.22742000000000001</v>
      </c>
      <c r="ANI10">
        <v>32.585623774814103</v>
      </c>
      <c r="ANJ10">
        <v>0.25796000000000002</v>
      </c>
      <c r="ANK10">
        <v>44.111682458615199</v>
      </c>
      <c r="ANL10">
        <v>0.2293</v>
      </c>
      <c r="ANM10">
        <v>34.107274302945598</v>
      </c>
      <c r="ANN10">
        <v>0.34983933857847299</v>
      </c>
      <c r="ANO10">
        <v>1.33424498731332</v>
      </c>
      <c r="ANP10">
        <v>1.9207102240362799</v>
      </c>
      <c r="ANQ10">
        <v>2.38516933857847</v>
      </c>
      <c r="ANR10">
        <v>16.638374251048301</v>
      </c>
      <c r="ANS10">
        <v>16.999865062504998</v>
      </c>
      <c r="ANT10">
        <v>17.001989043707098</v>
      </c>
      <c r="ANU10">
        <v>17.0326357426936</v>
      </c>
      <c r="ANV10">
        <v>17.065260069894201</v>
      </c>
      <c r="ANW10">
        <v>15.903562311167301</v>
      </c>
      <c r="ANX10">
        <v>16.244090752499702</v>
      </c>
      <c r="ANY10">
        <v>16.230446909302199</v>
      </c>
      <c r="ANZ10">
        <v>16.3129318130574</v>
      </c>
      <c r="AOA10">
        <v>16.2294826578269</v>
      </c>
      <c r="AOB10">
        <v>15.2090589032534</v>
      </c>
      <c r="AOC10">
        <v>15.4187542555742</v>
      </c>
      <c r="AOD10">
        <v>15.4668928914842</v>
      </c>
      <c r="AOE10">
        <v>15.4907889075737</v>
      </c>
      <c r="AOF10">
        <v>15.2523226886349</v>
      </c>
      <c r="AOG10">
        <v>16.756110315429201</v>
      </c>
      <c r="AOH10">
        <v>4.2474999999999996</v>
      </c>
      <c r="AOI10">
        <v>16.801483662152201</v>
      </c>
      <c r="AOJ10">
        <v>4.2474999999999996</v>
      </c>
    </row>
    <row r="11" spans="1:1076">
      <c r="A11" t="s">
        <v>2955</v>
      </c>
      <c r="B11">
        <v>2.9</v>
      </c>
      <c r="D11">
        <v>2.9</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-486.320073492814</v>
      </c>
      <c r="GC11">
        <v>-649.67448692753499</v>
      </c>
      <c r="GD11">
        <v>-1100.91317705642</v>
      </c>
      <c r="GE11">
        <v>-319.80636741505799</v>
      </c>
      <c r="GF11">
        <v>-410.485144376157</v>
      </c>
      <c r="GG11">
        <v>-679.28294102573102</v>
      </c>
      <c r="GH11">
        <v>-475.40505658560801</v>
      </c>
      <c r="GI11">
        <v>-629.864707157015</v>
      </c>
      <c r="GJ11">
        <v>-1040.3600755877601</v>
      </c>
      <c r="GK11">
        <v>-322.08683449886098</v>
      </c>
      <c r="GL11">
        <v>-409.84003332501402</v>
      </c>
      <c r="GM11">
        <v>-680.51706784417001</v>
      </c>
      <c r="GN11">
        <v>-100.678200848354</v>
      </c>
      <c r="GO11">
        <v>18.132821318376099</v>
      </c>
      <c r="GP11">
        <v>19.238062581602101</v>
      </c>
      <c r="GQ11">
        <v>22.2743361407591</v>
      </c>
      <c r="GR11">
        <v>-282.27308553263703</v>
      </c>
      <c r="GS11">
        <v>-1110.0875192159599</v>
      </c>
      <c r="GT11">
        <v>-86.495480000000299</v>
      </c>
      <c r="GU11">
        <v>18.274288827418601</v>
      </c>
      <c r="GV11">
        <v>19.306135099235998</v>
      </c>
      <c r="GW11">
        <v>-20.108744344120598</v>
      </c>
      <c r="GX11">
        <v>-297.04372800236598</v>
      </c>
      <c r="GY11">
        <v>-816.65920351927195</v>
      </c>
      <c r="GZ11">
        <v>-132.160960886353</v>
      </c>
      <c r="HA11">
        <v>18.319691194184902</v>
      </c>
      <c r="HB11">
        <v>19.313260354582098</v>
      </c>
      <c r="HC11">
        <v>-35.964054746230502</v>
      </c>
      <c r="HD11">
        <v>-462.519203350986</v>
      </c>
      <c r="HE11">
        <v>-1250.45031990392</v>
      </c>
      <c r="HF11">
        <v>-86.4475698006691</v>
      </c>
      <c r="HG11">
        <v>18.249902529835701</v>
      </c>
      <c r="HH11">
        <v>19.292250862041399</v>
      </c>
      <c r="HI11">
        <v>-16.944594487528299</v>
      </c>
      <c r="HJ11">
        <v>-287.29749368363503</v>
      </c>
      <c r="HK11">
        <v>-806.31571611062702</v>
      </c>
      <c r="HL11">
        <v>-512.804728993038</v>
      </c>
      <c r="HM11">
        <v>19.210785946630399</v>
      </c>
      <c r="HN11">
        <v>18.645439934523498</v>
      </c>
      <c r="HO11">
        <v>-540.57220888019299</v>
      </c>
      <c r="HP11">
        <v>-791.93103732126701</v>
      </c>
      <c r="HQ11">
        <v>18.983933085755801</v>
      </c>
      <c r="HR11">
        <v>-1294.4886734808399</v>
      </c>
      <c r="HS11">
        <v>-322.54575798554998</v>
      </c>
      <c r="HT11">
        <v>19.254496871210598</v>
      </c>
      <c r="HU11">
        <v>18.668803410847602</v>
      </c>
      <c r="HV11">
        <v>-309.46264451892301</v>
      </c>
      <c r="HW11">
        <v>-476.526748226937</v>
      </c>
      <c r="HX11">
        <v>19.108916637117801</v>
      </c>
      <c r="HY11">
        <v>-758.83012771378696</v>
      </c>
      <c r="HZ11">
        <v>19.2422789072073</v>
      </c>
      <c r="IA11">
        <v>18.659765933314901</v>
      </c>
      <c r="IB11">
        <v>-515.69484364751497</v>
      </c>
      <c r="IC11">
        <v>-485.96861830559402</v>
      </c>
      <c r="ID11">
        <v>-739.82930647424996</v>
      </c>
      <c r="IE11">
        <v>19.092391877589801</v>
      </c>
      <c r="IF11">
        <v>-1191.31267964161</v>
      </c>
      <c r="IG11">
        <v>-57.656301933988097</v>
      </c>
      <c r="IH11">
        <v>19.2467116326272</v>
      </c>
      <c r="II11">
        <v>18.6652160922573</v>
      </c>
      <c r="IJ11">
        <v>-307.09949750108399</v>
      </c>
      <c r="IK11">
        <v>-57.122737976366999</v>
      </c>
      <c r="IL11">
        <v>-323.54382295429201</v>
      </c>
      <c r="IM11">
        <v>-473.88461504216798</v>
      </c>
      <c r="IN11">
        <v>19.104977163740301</v>
      </c>
      <c r="IO11">
        <v>1.91928488617894</v>
      </c>
      <c r="IP11">
        <v>-751.834111492842</v>
      </c>
      <c r="IQ11">
        <v>71.518481904888702</v>
      </c>
      <c r="IR11">
        <v>45.336185491906001</v>
      </c>
      <c r="IS11">
        <v>74.325254906423396</v>
      </c>
      <c r="IT11">
        <v>44.9490885365108</v>
      </c>
      <c r="IU11">
        <v>-777.60556489540295</v>
      </c>
      <c r="IV11">
        <v>-127.905625424261</v>
      </c>
      <c r="IW11">
        <v>17.767504960010001</v>
      </c>
      <c r="IX11">
        <v>18.983933085755801</v>
      </c>
      <c r="IY11">
        <v>-16.500033607542999</v>
      </c>
      <c r="IZ11">
        <v>-502.26135176988299</v>
      </c>
      <c r="JA11">
        <v>-1493.5515282625699</v>
      </c>
      <c r="JB11">
        <v>-102.534650858202</v>
      </c>
      <c r="JC11">
        <v>18.0356820911718</v>
      </c>
      <c r="JD11">
        <v>19.108916637117801</v>
      </c>
      <c r="JE11">
        <v>-55.544464378532403</v>
      </c>
      <c r="JF11">
        <v>-442.29506164060001</v>
      </c>
      <c r="JG11">
        <v>-1038.89466155063</v>
      </c>
      <c r="JH11">
        <v>-148.92523640651601</v>
      </c>
      <c r="JI11">
        <v>18.013315257203701</v>
      </c>
      <c r="JJ11">
        <v>19.092391877589801</v>
      </c>
      <c r="JK11">
        <v>-70.273248909002604</v>
      </c>
      <c r="JL11">
        <v>-636.39974491484202</v>
      </c>
      <c r="JM11">
        <v>-1559.33132934027</v>
      </c>
      <c r="JN11">
        <v>-105.639391824984</v>
      </c>
      <c r="JO11">
        <v>18.046622071824601</v>
      </c>
      <c r="JP11">
        <v>19.104977163740301</v>
      </c>
      <c r="JQ11">
        <v>0.66740269886594294</v>
      </c>
      <c r="JR11">
        <v>-59.897594124955098</v>
      </c>
      <c r="JS11">
        <v>1.8354388813284099</v>
      </c>
      <c r="JT11">
        <v>-450.74911181653698</v>
      </c>
      <c r="JU11">
        <v>-1039.8488825469699</v>
      </c>
      <c r="JV11">
        <v>-611.61078391152705</v>
      </c>
      <c r="JW11">
        <v>-989.61472237219095</v>
      </c>
      <c r="JX11">
        <v>-1531.77172122766</v>
      </c>
      <c r="JY11">
        <v>-359.59423014848397</v>
      </c>
      <c r="JZ11">
        <v>-567.35643903331197</v>
      </c>
      <c r="KA11">
        <v>-833.526443369052</v>
      </c>
      <c r="KB11">
        <v>-534.17498245427498</v>
      </c>
      <c r="KC11">
        <v>-871.25180268900601</v>
      </c>
      <c r="KD11">
        <v>-1289.2396515548101</v>
      </c>
      <c r="KE11">
        <v>-351.51079840212799</v>
      </c>
      <c r="KF11">
        <v>17.655870154063901</v>
      </c>
      <c r="KG11">
        <v>-335.10420791425997</v>
      </c>
      <c r="KH11">
        <v>1.0842846868910601</v>
      </c>
      <c r="KI11">
        <v>-548.60044679817804</v>
      </c>
      <c r="KJ11">
        <v>-796.02738148674098</v>
      </c>
      <c r="KK11">
        <v>-166.025685116528</v>
      </c>
      <c r="KL11">
        <v>17.373086859889401</v>
      </c>
      <c r="KM11">
        <v>18.6107199292017</v>
      </c>
      <c r="KN11">
        <v>-33.164674185971897</v>
      </c>
      <c r="KO11">
        <v>16.2754486444768</v>
      </c>
      <c r="KP11">
        <v>-3.3953759404931101</v>
      </c>
      <c r="KQ11">
        <v>-523.847852400791</v>
      </c>
      <c r="KR11">
        <v>-1374.90437235118</v>
      </c>
      <c r="KS11">
        <v>-113.117148958399</v>
      </c>
      <c r="KT11">
        <v>17.976544910643</v>
      </c>
      <c r="KU11">
        <v>18.9445089595614</v>
      </c>
      <c r="KV11">
        <v>-62.657088398476901</v>
      </c>
      <c r="KW11">
        <v>17.0419541412009</v>
      </c>
      <c r="KX11">
        <v>-3.2695841888206001</v>
      </c>
      <c r="KY11">
        <v>-398.648938659137</v>
      </c>
      <c r="KZ11">
        <v>-847.04605588116601</v>
      </c>
      <c r="LA11">
        <v>-167.97573554751801</v>
      </c>
      <c r="LB11">
        <v>17.9949420674937</v>
      </c>
      <c r="LC11">
        <v>18.942652893922801</v>
      </c>
      <c r="LD11">
        <v>-99.771492362368505</v>
      </c>
      <c r="LE11">
        <v>17.0722994848452</v>
      </c>
      <c r="LF11">
        <v>-3.3624619308171102</v>
      </c>
      <c r="LG11">
        <v>-624.07678654452695</v>
      </c>
      <c r="LH11">
        <v>-1329.6595012661101</v>
      </c>
      <c r="LI11">
        <v>-114.785858560875</v>
      </c>
      <c r="LJ11">
        <v>18.111548205848401</v>
      </c>
      <c r="LK11">
        <v>19.0037553649193</v>
      </c>
      <c r="LL11">
        <v>-74.545033607606896</v>
      </c>
      <c r="LM11">
        <v>17.230153456923802</v>
      </c>
      <c r="LN11">
        <v>-2.8910739964815901</v>
      </c>
      <c r="LO11">
        <v>-411.68764292287398</v>
      </c>
      <c r="LP11">
        <v>-829.86545717655395</v>
      </c>
      <c r="LQ11">
        <v>-33.257553152508898</v>
      </c>
      <c r="LR11">
        <v>17.132282719645701</v>
      </c>
      <c r="LS11">
        <v>16.440999999999999</v>
      </c>
      <c r="LT11">
        <v>-35.524291506611</v>
      </c>
      <c r="LU11">
        <v>-469.84298337506698</v>
      </c>
      <c r="LV11">
        <v>17.655332377955801</v>
      </c>
      <c r="LW11">
        <v>18.934892017627501</v>
      </c>
      <c r="LX11">
        <v>160.595046539359</v>
      </c>
      <c r="LY11">
        <v>-20.795379391461399</v>
      </c>
      <c r="LZ11">
        <v>17.093609653852798</v>
      </c>
      <c r="MA11">
        <v>16.440999999999999</v>
      </c>
      <c r="MB11">
        <v>-10.6033096665511</v>
      </c>
      <c r="MC11">
        <v>-297.43921129174402</v>
      </c>
      <c r="MD11">
        <v>17.640075715175001</v>
      </c>
      <c r="ME11">
        <v>18.960376530096099</v>
      </c>
      <c r="MF11">
        <v>119.52002678804401</v>
      </c>
      <c r="MG11">
        <v>-31.837965763142101</v>
      </c>
      <c r="MH11">
        <v>17.125396016151001</v>
      </c>
      <c r="MI11">
        <v>16.440999999999999</v>
      </c>
      <c r="MJ11">
        <v>-13.7192756898816</v>
      </c>
      <c r="MK11">
        <v>-468.742292411557</v>
      </c>
      <c r="ML11">
        <v>17.672309899718499</v>
      </c>
      <c r="MM11">
        <v>18.970228636593099</v>
      </c>
      <c r="MN11">
        <v>191.348038874352</v>
      </c>
      <c r="MO11">
        <v>-21.569401884539101</v>
      </c>
      <c r="MP11">
        <v>17.0923756334202</v>
      </c>
      <c r="MQ11">
        <v>16.440999999999999</v>
      </c>
      <c r="MR11">
        <v>-11.5946690506964</v>
      </c>
      <c r="MS11">
        <v>-296.08099572805497</v>
      </c>
      <c r="MT11">
        <v>17.636317032082001</v>
      </c>
      <c r="MU11">
        <v>18.9528051770423</v>
      </c>
      <c r="MV11">
        <v>117.92750009991499</v>
      </c>
      <c r="MW11">
        <v>-30.796943599999</v>
      </c>
      <c r="MX11">
        <v>16.4572548632453</v>
      </c>
      <c r="MY11">
        <v>17.117992580735301</v>
      </c>
      <c r="MZ11">
        <v>-6.2158003370312898</v>
      </c>
      <c r="NA11">
        <v>-461.90776147760198</v>
      </c>
      <c r="NB11">
        <v>17.0091979808311</v>
      </c>
      <c r="NC11">
        <v>18.5571069022042</v>
      </c>
      <c r="ND11">
        <v>200.73724348994699</v>
      </c>
      <c r="NE11">
        <v>-18.412931672369702</v>
      </c>
      <c r="NF11">
        <v>16.500719923353799</v>
      </c>
      <c r="NG11">
        <v>17.272134031026599</v>
      </c>
      <c r="NH11">
        <v>13.7184396221867</v>
      </c>
      <c r="NI11">
        <v>-297.71564648438198</v>
      </c>
      <c r="NJ11">
        <v>17.0964257051183</v>
      </c>
      <c r="NK11">
        <v>18.647001289012699</v>
      </c>
      <c r="NL11">
        <v>155.56663359955499</v>
      </c>
      <c r="NM11">
        <v>-28.851046790434399</v>
      </c>
      <c r="NN11">
        <v>16.5802062324756</v>
      </c>
      <c r="NO11">
        <v>17.3569698224563</v>
      </c>
      <c r="NP11">
        <v>25.394262215363302</v>
      </c>
      <c r="NQ11" s="35">
        <v>-443.50718477828599</v>
      </c>
      <c r="NR11" s="35">
        <v>17.150860542269999</v>
      </c>
      <c r="NS11">
        <v>18.656340838821599</v>
      </c>
      <c r="NT11">
        <v>239.363134409114</v>
      </c>
      <c r="NU11">
        <v>-19.023283619218901</v>
      </c>
      <c r="NV11">
        <v>16.487818307404801</v>
      </c>
      <c r="NW11">
        <v>17.2450963877153</v>
      </c>
      <c r="NX11">
        <v>1.7</v>
      </c>
      <c r="NY11">
        <v>14.4485276409003</v>
      </c>
      <c r="NZ11">
        <v>-296.63690217984998</v>
      </c>
      <c r="OA11">
        <v>17.084382182607602</v>
      </c>
      <c r="OB11">
        <v>18.637510559051901</v>
      </c>
      <c r="OC11">
        <v>1.7</v>
      </c>
      <c r="OD11">
        <v>156.501049003074</v>
      </c>
      <c r="OE11">
        <v>1.7</v>
      </c>
      <c r="OF11">
        <v>1.7</v>
      </c>
      <c r="OG11">
        <v>-30.981429715535299</v>
      </c>
      <c r="OH11">
        <v>15.551754918406701</v>
      </c>
      <c r="OI11">
        <v>16.583328290395698</v>
      </c>
      <c r="OJ11">
        <v>-8.4509282806038399</v>
      </c>
      <c r="OK11">
        <v>-448.62055389499699</v>
      </c>
      <c r="OL11">
        <v>16.090113581514998</v>
      </c>
      <c r="OM11">
        <v>17.966900116574301</v>
      </c>
      <c r="ON11">
        <v>193.40857580782699</v>
      </c>
      <c r="OO11">
        <v>-18.6496731763553</v>
      </c>
      <c r="OP11">
        <v>15.7525199203056</v>
      </c>
      <c r="OQ11">
        <v>16.912191072352101</v>
      </c>
      <c r="OR11">
        <v>10.4983543063118</v>
      </c>
      <c r="OS11">
        <v>-320.08582859289601</v>
      </c>
      <c r="OT11">
        <v>16.387727908946399</v>
      </c>
      <c r="OU11">
        <v>18.243845858845798</v>
      </c>
      <c r="OV11">
        <v>161.752729783088</v>
      </c>
      <c r="OW11">
        <v>-28.350129556859098</v>
      </c>
      <c r="OX11">
        <v>15.825752982932499</v>
      </c>
      <c r="OY11">
        <v>16.9104828668127</v>
      </c>
      <c r="OZ11">
        <v>23.125980086084802</v>
      </c>
      <c r="PA11">
        <v>-502.02464708085103</v>
      </c>
      <c r="PB11">
        <v>16.4626544709764</v>
      </c>
      <c r="PC11">
        <v>18.2695116721132</v>
      </c>
      <c r="PD11">
        <v>261.93446844110798</v>
      </c>
      <c r="PE11">
        <v>-18.471748542430401</v>
      </c>
      <c r="PF11">
        <v>15.8001040160849</v>
      </c>
      <c r="PG11">
        <v>16.934104644346899</v>
      </c>
      <c r="PH11">
        <v>1.7</v>
      </c>
      <c r="PI11">
        <v>16.614110110127601</v>
      </c>
      <c r="PJ11">
        <v>-325.911467832369</v>
      </c>
      <c r="PK11">
        <v>16.458093638031599</v>
      </c>
      <c r="PL11">
        <v>18.295598728307901</v>
      </c>
      <c r="PM11" s="35">
        <v>1.7</v>
      </c>
      <c r="PN11">
        <v>173.29319966425899</v>
      </c>
      <c r="PO11">
        <v>19.070532160689499</v>
      </c>
      <c r="PP11">
        <v>19.1209576606025</v>
      </c>
      <c r="PQ11">
        <v>19.112936811714899</v>
      </c>
      <c r="PR11">
        <v>19.1124648335648</v>
      </c>
      <c r="PS11">
        <v>18.568022962474501</v>
      </c>
      <c r="PT11">
        <v>18.7711304548315</v>
      </c>
      <c r="PU11">
        <v>18.871194486288299</v>
      </c>
      <c r="PV11">
        <v>18.852192063875201</v>
      </c>
      <c r="PW11">
        <v>18.864772673245</v>
      </c>
      <c r="PX11">
        <v>17.818848928345599</v>
      </c>
      <c r="PY11">
        <v>18.299044192331799</v>
      </c>
      <c r="PZ11">
        <v>18.575869268643299</v>
      </c>
      <c r="QA11">
        <v>18.564768705053599</v>
      </c>
      <c r="QB11">
        <v>18.618539919496701</v>
      </c>
      <c r="QC11">
        <v>16.579288532033502</v>
      </c>
      <c r="QD11">
        <v>15.7144686113155</v>
      </c>
      <c r="QE11">
        <v>20.091107419794302</v>
      </c>
      <c r="QF11">
        <v>20.130588881664799</v>
      </c>
      <c r="QG11">
        <v>20.124450847724901</v>
      </c>
      <c r="QH11">
        <v>20.125859523412402</v>
      </c>
      <c r="QI11">
        <v>18.8906353864488</v>
      </c>
      <c r="QJ11">
        <v>19.956036719425502</v>
      </c>
      <c r="QK11">
        <v>20.002851662537601</v>
      </c>
      <c r="QL11">
        <v>19.994688450042599</v>
      </c>
      <c r="QM11">
        <v>19.9981389818984</v>
      </c>
      <c r="QN11">
        <v>-2373.5164606813</v>
      </c>
      <c r="QO11">
        <v>18.0642490881479</v>
      </c>
      <c r="QP11">
        <v>-842.39160070829598</v>
      </c>
      <c r="QQ11">
        <v>19.713153155698599</v>
      </c>
      <c r="QR11">
        <v>19.8596024036481</v>
      </c>
      <c r="QS11">
        <v>19.853524402477799</v>
      </c>
      <c r="QT11">
        <v>19.8782425967458</v>
      </c>
      <c r="QU11">
        <v>16.788225435788899</v>
      </c>
      <c r="QV11">
        <v>15.375524871008199</v>
      </c>
      <c r="QW11">
        <v>0</v>
      </c>
      <c r="QX11">
        <v>0</v>
      </c>
      <c r="QY11">
        <v>0</v>
      </c>
      <c r="QZ11">
        <v>0</v>
      </c>
      <c r="RA11">
        <v>0</v>
      </c>
      <c r="RB11">
        <v>0</v>
      </c>
      <c r="RC11">
        <v>0</v>
      </c>
      <c r="RD11">
        <v>0</v>
      </c>
      <c r="RE11">
        <v>0</v>
      </c>
      <c r="RF11">
        <v>0</v>
      </c>
      <c r="RG11">
        <v>0</v>
      </c>
      <c r="RH11" s="35">
        <v>0</v>
      </c>
      <c r="RI11">
        <v>4060.2979639468499</v>
      </c>
      <c r="RJ11" s="35">
        <v>0</v>
      </c>
      <c r="RK11">
        <v>21.111682678899101</v>
      </c>
      <c r="RL11">
        <v>4060.2929329902599</v>
      </c>
      <c r="RM11" s="35">
        <v>4060.2929329902599</v>
      </c>
      <c r="RN11">
        <v>8191.39836676096</v>
      </c>
      <c r="RO11" s="35">
        <v>2648.7178505668799</v>
      </c>
      <c r="RP11">
        <v>0</v>
      </c>
      <c r="RQ11" s="35">
        <v>21.140220102727099</v>
      </c>
      <c r="RR11" s="35">
        <v>2623.17147943595</v>
      </c>
      <c r="RS11">
        <v>2623.17147943595</v>
      </c>
      <c r="RT11">
        <v>5246.4092002513698</v>
      </c>
      <c r="RU11">
        <v>3889.9677862492299</v>
      </c>
      <c r="RV11">
        <v>0</v>
      </c>
      <c r="RW11">
        <v>21.1359648837349</v>
      </c>
      <c r="RX11">
        <v>3856.7924306753098</v>
      </c>
      <c r="RY11">
        <v>3856.7924306753098</v>
      </c>
      <c r="RZ11">
        <v>7987.53561704195</v>
      </c>
      <c r="SA11">
        <v>2621.6489078897298</v>
      </c>
      <c r="SB11">
        <v>0</v>
      </c>
      <c r="SC11">
        <v>21.1392542132599</v>
      </c>
      <c r="SD11">
        <v>2596.2120106422499</v>
      </c>
      <c r="SE11">
        <v>2596.2120106422499</v>
      </c>
      <c r="SF11">
        <v>5219.4666260812701</v>
      </c>
      <c r="SG11">
        <v>0</v>
      </c>
      <c r="SH11">
        <v>2253.9794311886399</v>
      </c>
      <c r="SI11">
        <v>19.213247810423201</v>
      </c>
      <c r="SJ11">
        <v>16622.450393454401</v>
      </c>
      <c r="SK11">
        <v>16622.450393454401</v>
      </c>
      <c r="SL11">
        <v>39213.048964841902</v>
      </c>
      <c r="SM11">
        <v>21.1111</v>
      </c>
      <c r="SN11">
        <v>23.8889</v>
      </c>
      <c r="SO11">
        <v>388.43909142922899</v>
      </c>
      <c r="SP11">
        <v>0</v>
      </c>
      <c r="SQ11">
        <v>18.010796494178798</v>
      </c>
      <c r="SR11">
        <v>0</v>
      </c>
      <c r="SS11">
        <v>0</v>
      </c>
      <c r="ST11">
        <v>0</v>
      </c>
      <c r="SU11">
        <v>447.13951815719702</v>
      </c>
      <c r="SV11">
        <v>0</v>
      </c>
      <c r="SW11">
        <v>18.583413693406499</v>
      </c>
      <c r="SX11">
        <v>0</v>
      </c>
      <c r="SY11">
        <v>0</v>
      </c>
      <c r="SZ11">
        <v>0</v>
      </c>
      <c r="TA11">
        <v>695.16909778898196</v>
      </c>
      <c r="TB11">
        <v>0</v>
      </c>
      <c r="TC11">
        <v>18.655388910316699</v>
      </c>
      <c r="TD11">
        <v>0</v>
      </c>
      <c r="TE11">
        <v>0</v>
      </c>
      <c r="TF11">
        <v>0</v>
      </c>
      <c r="TG11">
        <v>432.58372954872198</v>
      </c>
      <c r="TH11">
        <v>0</v>
      </c>
      <c r="TI11">
        <v>18.525026187991401</v>
      </c>
      <c r="TJ11">
        <v>0</v>
      </c>
      <c r="TK11">
        <v>0</v>
      </c>
      <c r="TL11">
        <v>0</v>
      </c>
      <c r="TM11">
        <v>1257.0273654976199</v>
      </c>
      <c r="TN11">
        <v>0</v>
      </c>
      <c r="TO11">
        <v>18.122255629909599</v>
      </c>
      <c r="TP11">
        <v>0</v>
      </c>
      <c r="TQ11">
        <v>0</v>
      </c>
      <c r="TR11">
        <v>0</v>
      </c>
      <c r="TS11">
        <v>4807.8014735037304</v>
      </c>
      <c r="TT11">
        <v>0</v>
      </c>
      <c r="TU11">
        <v>21.1409429840195</v>
      </c>
      <c r="TV11">
        <v>4763.8562319535304</v>
      </c>
      <c r="TW11">
        <v>4763.8562319535304</v>
      </c>
      <c r="TX11">
        <v>8894.5816535100403</v>
      </c>
      <c r="TY11">
        <v>3018.1396487283</v>
      </c>
      <c r="TZ11">
        <v>0</v>
      </c>
      <c r="UA11">
        <v>21.1345088387869</v>
      </c>
      <c r="UB11">
        <v>2999.02349390167</v>
      </c>
      <c r="UC11">
        <v>2999.02349390167</v>
      </c>
      <c r="UD11">
        <v>5622.3017104282299</v>
      </c>
      <c r="UE11">
        <v>4502.2282234694703</v>
      </c>
      <c r="UF11">
        <v>0</v>
      </c>
      <c r="UG11">
        <v>21.1371848362101</v>
      </c>
      <c r="UH11">
        <v>4467.6207984679904</v>
      </c>
      <c r="UI11">
        <v>4467.6207984679904</v>
      </c>
      <c r="UJ11">
        <v>8598.3452743451708</v>
      </c>
      <c r="UK11">
        <v>2967.2023499525599</v>
      </c>
      <c r="UL11">
        <v>0</v>
      </c>
      <c r="UM11">
        <v>21.1315052905518</v>
      </c>
      <c r="UN11">
        <v>2950.8493686857801</v>
      </c>
      <c r="UO11">
        <v>2950.8493686857801</v>
      </c>
      <c r="UP11">
        <v>5574.1551383322203</v>
      </c>
      <c r="UQ11">
        <v>0</v>
      </c>
      <c r="UR11">
        <v>2866.8711492313</v>
      </c>
      <c r="US11">
        <v>18.309649247950201</v>
      </c>
      <c r="UT11">
        <v>23212.8402600427</v>
      </c>
      <c r="UU11">
        <v>23212.8402600427</v>
      </c>
      <c r="UV11">
        <v>45610.101228823602</v>
      </c>
      <c r="UW11">
        <v>21.1111</v>
      </c>
      <c r="UX11">
        <v>23.8889</v>
      </c>
      <c r="UY11">
        <v>716.72572499267005</v>
      </c>
      <c r="UZ11">
        <v>0</v>
      </c>
      <c r="VA11">
        <v>17.9730526604339</v>
      </c>
      <c r="VB11">
        <v>0</v>
      </c>
      <c r="VC11">
        <v>0</v>
      </c>
      <c r="VD11">
        <v>0</v>
      </c>
      <c r="VE11">
        <v>665.63904604688003</v>
      </c>
      <c r="VF11">
        <v>0</v>
      </c>
      <c r="VG11">
        <v>18.669592041962201</v>
      </c>
      <c r="VH11">
        <v>0</v>
      </c>
      <c r="VI11">
        <v>0</v>
      </c>
      <c r="VJ11">
        <v>0</v>
      </c>
      <c r="VK11">
        <v>944.533785327126</v>
      </c>
      <c r="VL11">
        <v>0</v>
      </c>
      <c r="VM11">
        <v>18.554834268234298</v>
      </c>
      <c r="VN11">
        <v>0</v>
      </c>
      <c r="VO11">
        <v>0</v>
      </c>
      <c r="VP11">
        <v>0</v>
      </c>
      <c r="VQ11">
        <v>683.42399859368902</v>
      </c>
      <c r="VR11">
        <v>0</v>
      </c>
      <c r="VS11">
        <v>18.7162292905385</v>
      </c>
      <c r="VT11">
        <v>0</v>
      </c>
      <c r="VU11">
        <v>0</v>
      </c>
      <c r="VV11">
        <v>0</v>
      </c>
      <c r="VW11">
        <v>1891.0703553778601</v>
      </c>
      <c r="VX11">
        <v>0</v>
      </c>
      <c r="VY11">
        <v>17.5972876653531</v>
      </c>
      <c r="VZ11">
        <v>0</v>
      </c>
      <c r="WA11">
        <v>0</v>
      </c>
      <c r="WB11">
        <v>0</v>
      </c>
      <c r="WC11">
        <v>5652.0134524898403</v>
      </c>
      <c r="WD11">
        <v>0</v>
      </c>
      <c r="WE11">
        <v>21.127262119065399</v>
      </c>
      <c r="WF11">
        <v>5603.68837997015</v>
      </c>
      <c r="WG11">
        <v>5603.68837997015</v>
      </c>
      <c r="WH11">
        <v>9733.5310487043098</v>
      </c>
      <c r="WI11">
        <v>0</v>
      </c>
      <c r="WJ11">
        <v>3373.80478144785</v>
      </c>
      <c r="WK11">
        <v>0</v>
      </c>
      <c r="WL11">
        <v>21.143335538652899</v>
      </c>
      <c r="WM11">
        <v>3344.9655676113198</v>
      </c>
      <c r="WN11">
        <v>3344.9655676113198</v>
      </c>
      <c r="WO11">
        <v>5967.3368944529802</v>
      </c>
      <c r="WP11">
        <v>21.1111</v>
      </c>
      <c r="WQ11">
        <v>23.8889</v>
      </c>
      <c r="WR11">
        <v>4990.7334950412696</v>
      </c>
      <c r="WS11">
        <v>0</v>
      </c>
      <c r="WT11">
        <v>21.1422800999019</v>
      </c>
      <c r="WU11">
        <v>4950.2042941479403</v>
      </c>
      <c r="WV11">
        <v>4950.2042941479403</v>
      </c>
      <c r="WW11">
        <v>9079.5028515233807</v>
      </c>
      <c r="WX11">
        <v>0</v>
      </c>
      <c r="WY11">
        <v>3242.9078952602299</v>
      </c>
      <c r="WZ11">
        <v>0</v>
      </c>
      <c r="XA11">
        <v>21.137945273995001</v>
      </c>
      <c r="XB11">
        <v>3222.1250201825301</v>
      </c>
      <c r="XC11">
        <v>3222.1250201825301</v>
      </c>
      <c r="XD11">
        <v>5844.5074989838304</v>
      </c>
      <c r="XE11">
        <v>0</v>
      </c>
      <c r="XF11">
        <v>2790.73657318201</v>
      </c>
      <c r="XG11">
        <v>16.9971623395443</v>
      </c>
      <c r="XH11">
        <v>32901.374252985101</v>
      </c>
      <c r="XI11">
        <v>32901.374252985101</v>
      </c>
      <c r="XJ11">
        <v>55601.174024961998</v>
      </c>
      <c r="XK11">
        <v>21.1111</v>
      </c>
      <c r="XL11">
        <v>23.8889</v>
      </c>
      <c r="XM11">
        <v>925.93541496323598</v>
      </c>
      <c r="XN11">
        <v>0</v>
      </c>
      <c r="XO11">
        <v>17.795831120556699</v>
      </c>
      <c r="XP11">
        <v>0</v>
      </c>
      <c r="XQ11">
        <v>0</v>
      </c>
      <c r="XR11">
        <v>0</v>
      </c>
      <c r="XS11">
        <v>679.22200763701198</v>
      </c>
      <c r="XT11">
        <v>0</v>
      </c>
      <c r="XU11">
        <v>18.693950762639599</v>
      </c>
      <c r="XV11">
        <v>0</v>
      </c>
      <c r="XW11">
        <v>0</v>
      </c>
      <c r="XX11">
        <v>0</v>
      </c>
      <c r="XY11">
        <v>1039.3998294486601</v>
      </c>
      <c r="XZ11">
        <v>0</v>
      </c>
      <c r="YA11">
        <v>18.709011661638002</v>
      </c>
      <c r="YB11">
        <v>0</v>
      </c>
      <c r="YC11">
        <v>0</v>
      </c>
      <c r="YD11">
        <v>0</v>
      </c>
      <c r="YE11">
        <v>702.32562700295796</v>
      </c>
      <c r="YF11">
        <v>0</v>
      </c>
      <c r="YG11">
        <v>18.909066641934899</v>
      </c>
      <c r="YH11">
        <v>0</v>
      </c>
      <c r="YI11">
        <v>0</v>
      </c>
      <c r="YJ11">
        <v>0</v>
      </c>
      <c r="YK11">
        <v>3597.1161256112</v>
      </c>
      <c r="YL11">
        <v>0</v>
      </c>
      <c r="YM11">
        <v>16.410229105498502</v>
      </c>
      <c r="YN11">
        <v>0</v>
      </c>
      <c r="YO11">
        <v>0</v>
      </c>
      <c r="YP11">
        <v>0</v>
      </c>
      <c r="YQ11">
        <v>0</v>
      </c>
      <c r="YR11">
        <v>65.240323534409299</v>
      </c>
      <c r="YS11">
        <v>17.258130193064101</v>
      </c>
      <c r="YT11">
        <v>0</v>
      </c>
      <c r="YU11">
        <v>0</v>
      </c>
      <c r="YV11">
        <v>0</v>
      </c>
      <c r="YW11">
        <v>0</v>
      </c>
      <c r="YX11">
        <v>74.784845533135396</v>
      </c>
      <c r="YY11">
        <v>17.164778094139599</v>
      </c>
      <c r="YZ11">
        <v>0</v>
      </c>
      <c r="ZA11">
        <v>0</v>
      </c>
      <c r="ZB11">
        <v>0</v>
      </c>
      <c r="ZC11">
        <v>0</v>
      </c>
      <c r="ZD11">
        <v>126.015157768592</v>
      </c>
      <c r="ZE11">
        <v>17.186968543830702</v>
      </c>
      <c r="ZF11">
        <v>0</v>
      </c>
      <c r="ZG11">
        <v>0</v>
      </c>
      <c r="ZH11">
        <v>0</v>
      </c>
      <c r="ZI11">
        <v>0</v>
      </c>
      <c r="ZJ11">
        <v>71.290613399236605</v>
      </c>
      <c r="ZK11">
        <v>17.167822912118002</v>
      </c>
      <c r="ZL11">
        <v>0</v>
      </c>
      <c r="ZM11">
        <v>0</v>
      </c>
      <c r="ZN11">
        <v>0</v>
      </c>
      <c r="ZO11">
        <v>0</v>
      </c>
      <c r="ZP11">
        <v>2949.2303696249601</v>
      </c>
      <c r="ZQ11">
        <v>16.757479682808899</v>
      </c>
      <c r="ZR11">
        <v>0</v>
      </c>
      <c r="ZS11">
        <v>0</v>
      </c>
      <c r="ZT11">
        <v>0</v>
      </c>
      <c r="ZU11">
        <v>0</v>
      </c>
      <c r="ZV11">
        <v>117.166936521097</v>
      </c>
      <c r="ZW11">
        <v>16.5277630699042</v>
      </c>
      <c r="ZX11">
        <v>0</v>
      </c>
      <c r="ZY11">
        <v>0</v>
      </c>
      <c r="ZZ11">
        <v>0</v>
      </c>
      <c r="AAA11">
        <v>0</v>
      </c>
      <c r="AAB11">
        <v>128.52318461166701</v>
      </c>
      <c r="AAC11">
        <v>16.48653715383</v>
      </c>
      <c r="AAD11">
        <v>0</v>
      </c>
      <c r="AAE11">
        <v>0</v>
      </c>
      <c r="AAF11">
        <v>0</v>
      </c>
      <c r="AAG11">
        <v>0</v>
      </c>
      <c r="AAH11">
        <v>199.54752728929799</v>
      </c>
      <c r="AAI11">
        <v>16.556152980856499</v>
      </c>
      <c r="AAJ11">
        <v>0</v>
      </c>
      <c r="AAK11">
        <v>0</v>
      </c>
      <c r="AAL11">
        <v>0</v>
      </c>
      <c r="AAM11">
        <v>0</v>
      </c>
      <c r="AAN11">
        <v>130.00208477414699</v>
      </c>
      <c r="AAO11">
        <v>16.470021340124699</v>
      </c>
      <c r="AAP11">
        <v>0</v>
      </c>
      <c r="AAQ11">
        <v>0</v>
      </c>
      <c r="AAR11">
        <v>0</v>
      </c>
      <c r="AAS11">
        <v>0</v>
      </c>
      <c r="AAT11">
        <v>2596.6949576351099</v>
      </c>
      <c r="AAU11">
        <v>16.034302482593102</v>
      </c>
      <c r="AAV11">
        <v>0</v>
      </c>
      <c r="AAW11">
        <v>0</v>
      </c>
      <c r="AAX11">
        <v>0</v>
      </c>
      <c r="AAY11">
        <v>0</v>
      </c>
      <c r="AAZ11">
        <v>86.128520540434906</v>
      </c>
      <c r="ABA11">
        <v>15.6514743867888</v>
      </c>
      <c r="ABB11">
        <v>0</v>
      </c>
      <c r="ABC11">
        <v>0</v>
      </c>
      <c r="ABD11">
        <v>0</v>
      </c>
      <c r="ABE11">
        <v>0</v>
      </c>
      <c r="ABF11">
        <v>118.833935110179</v>
      </c>
      <c r="ABG11">
        <v>15.7718702859184</v>
      </c>
      <c r="ABH11">
        <v>0</v>
      </c>
      <c r="ABI11">
        <v>0</v>
      </c>
      <c r="ABJ11">
        <v>0</v>
      </c>
      <c r="ABK11">
        <v>0</v>
      </c>
      <c r="ABL11">
        <v>205.01457732656601</v>
      </c>
      <c r="ABM11">
        <v>15.823903144291201</v>
      </c>
      <c r="ABN11">
        <v>0</v>
      </c>
      <c r="ABO11">
        <v>0</v>
      </c>
      <c r="ABP11">
        <v>0</v>
      </c>
      <c r="ABQ11">
        <v>0</v>
      </c>
      <c r="ABR11">
        <v>139.99048284653901</v>
      </c>
      <c r="ABS11">
        <v>15.788384798887201</v>
      </c>
      <c r="ABT11">
        <v>0</v>
      </c>
      <c r="ABU11">
        <v>0</v>
      </c>
      <c r="ABV11">
        <v>0</v>
      </c>
      <c r="ABW11">
        <v>0</v>
      </c>
      <c r="ABX11">
        <v>1307.2099690555999</v>
      </c>
      <c r="ABY11">
        <v>15.375524871008199</v>
      </c>
      <c r="ABZ11">
        <v>0</v>
      </c>
      <c r="ACA11">
        <v>0</v>
      </c>
      <c r="ACB11">
        <v>0</v>
      </c>
      <c r="ACC11">
        <v>0</v>
      </c>
      <c r="ACD11">
        <v>0</v>
      </c>
      <c r="ACE11">
        <v>0</v>
      </c>
      <c r="ACF11">
        <v>6.3893395394656096</v>
      </c>
      <c r="ACG11">
        <v>6.3893395394656096</v>
      </c>
      <c r="ACH11">
        <v>0</v>
      </c>
      <c r="ACI11">
        <v>0</v>
      </c>
      <c r="ACJ11">
        <v>0</v>
      </c>
      <c r="ACK11">
        <v>21.11</v>
      </c>
      <c r="ACL11">
        <v>21.11</v>
      </c>
      <c r="ACM11">
        <v>0</v>
      </c>
      <c r="ACN11">
        <v>0</v>
      </c>
      <c r="ACO11">
        <v>0</v>
      </c>
      <c r="ACP11">
        <v>43131.973060960903</v>
      </c>
      <c r="ACR11">
        <v>3066.2061445494701</v>
      </c>
      <c r="ACT11">
        <v>46198.1792055103</v>
      </c>
      <c r="ACV11">
        <v>19.342834235193099</v>
      </c>
      <c r="ACW11">
        <v>18.7512582441273</v>
      </c>
      <c r="ACX11">
        <v>1.7</v>
      </c>
      <c r="ACY11">
        <v>5.3718927919188904</v>
      </c>
      <c r="ACZ11">
        <v>0.77304760511690895</v>
      </c>
      <c r="ADA11">
        <v>18.400871477067799</v>
      </c>
      <c r="ADB11">
        <v>17.841781382831801</v>
      </c>
      <c r="ADC11">
        <v>1.7</v>
      </c>
      <c r="ADD11">
        <v>5.49835835892193</v>
      </c>
      <c r="ADE11">
        <v>0.76617758094134203</v>
      </c>
      <c r="ADF11">
        <v>17.0753693953429</v>
      </c>
      <c r="ADG11">
        <v>16.6878872155349</v>
      </c>
      <c r="ADH11">
        <v>1.7</v>
      </c>
      <c r="ADI11">
        <v>5.8757403397056196</v>
      </c>
      <c r="ADJ11">
        <v>0.77644430775572804</v>
      </c>
      <c r="ADK11">
        <v>21.906819563870801</v>
      </c>
      <c r="ADL11">
        <v>21.906819563870801</v>
      </c>
      <c r="ADM11">
        <v>0</v>
      </c>
      <c r="ADN11">
        <v>0</v>
      </c>
      <c r="ADO11">
        <v>1</v>
      </c>
      <c r="ADP11">
        <v>21.914923113735799</v>
      </c>
      <c r="ADQ11">
        <v>21.914923113735799</v>
      </c>
      <c r="ADR11">
        <v>0</v>
      </c>
      <c r="ADS11">
        <v>0</v>
      </c>
      <c r="ADT11">
        <v>1</v>
      </c>
      <c r="ADU11">
        <v>21.855629115396798</v>
      </c>
      <c r="ADV11">
        <v>21.855629115396798</v>
      </c>
      <c r="ADW11">
        <v>0</v>
      </c>
      <c r="ADX11">
        <v>0</v>
      </c>
      <c r="ADY11">
        <v>1</v>
      </c>
      <c r="ADZ11">
        <v>21.901137326249401</v>
      </c>
      <c r="AEA11">
        <v>21.901137326249401</v>
      </c>
      <c r="AEB11">
        <v>0</v>
      </c>
      <c r="AEC11">
        <v>0</v>
      </c>
      <c r="AED11">
        <v>1</v>
      </c>
      <c r="AEE11">
        <v>21.975952173530899</v>
      </c>
      <c r="AEF11">
        <v>21.975952173530899</v>
      </c>
      <c r="AEG11">
        <v>0</v>
      </c>
      <c r="AEH11">
        <v>0</v>
      </c>
      <c r="AEI11">
        <v>1</v>
      </c>
      <c r="AEJ11">
        <v>21.927967014651699</v>
      </c>
      <c r="AEK11">
        <v>21.927967014651699</v>
      </c>
      <c r="AEL11">
        <v>0</v>
      </c>
      <c r="AEM11">
        <v>0</v>
      </c>
      <c r="AEN11">
        <v>1</v>
      </c>
      <c r="AEO11">
        <v>21.894682731541501</v>
      </c>
      <c r="AEP11">
        <v>21.894682731541501</v>
      </c>
      <c r="AEQ11">
        <v>0</v>
      </c>
      <c r="AER11">
        <v>0</v>
      </c>
      <c r="AES11">
        <v>1</v>
      </c>
      <c r="AET11">
        <v>21.8976392359227</v>
      </c>
      <c r="AEU11">
        <v>21.8976392359227</v>
      </c>
      <c r="AEV11">
        <v>0</v>
      </c>
      <c r="AEW11">
        <v>0</v>
      </c>
      <c r="AEX11">
        <v>1</v>
      </c>
      <c r="AEY11">
        <v>21.968809886104399</v>
      </c>
      <c r="AEZ11">
        <v>21.968809886104399</v>
      </c>
      <c r="AFA11">
        <v>0</v>
      </c>
      <c r="AFB11">
        <v>0</v>
      </c>
      <c r="AFC11">
        <v>1</v>
      </c>
      <c r="AFD11">
        <v>21.950377204176</v>
      </c>
      <c r="AFE11">
        <v>21.950377204176</v>
      </c>
      <c r="AFF11">
        <v>0</v>
      </c>
      <c r="AFG11">
        <v>0</v>
      </c>
      <c r="AFH11">
        <v>1</v>
      </c>
      <c r="AFI11">
        <v>21.894130290414601</v>
      </c>
      <c r="AFJ11">
        <v>21.894130290414601</v>
      </c>
      <c r="AFK11">
        <v>0</v>
      </c>
      <c r="AFL11">
        <v>0</v>
      </c>
      <c r="AFM11">
        <v>1</v>
      </c>
      <c r="AFN11">
        <v>21.901438544262401</v>
      </c>
      <c r="AFO11">
        <v>21.901438544262401</v>
      </c>
      <c r="AFP11">
        <v>0</v>
      </c>
      <c r="AFQ11">
        <v>0</v>
      </c>
      <c r="AFR11">
        <v>1</v>
      </c>
      <c r="AFS11">
        <v>-1.15762171441754</v>
      </c>
      <c r="AFT11">
        <v>-1.1522898256032601</v>
      </c>
      <c r="AFU11">
        <v>-1.15010726917866</v>
      </c>
      <c r="AFV11">
        <v>-1.1477280709831099</v>
      </c>
      <c r="AFW11">
        <v>-1.1708057087286601</v>
      </c>
      <c r="AFX11">
        <v>-1.16679939930513</v>
      </c>
      <c r="AFY11">
        <v>-1.16942846043973</v>
      </c>
      <c r="AFZ11">
        <v>-1.16471064720634</v>
      </c>
      <c r="AGA11">
        <v>-1.19321217813477</v>
      </c>
      <c r="AGB11">
        <v>-1.2020655526716499</v>
      </c>
      <c r="AGC11">
        <v>-1.18822974272069</v>
      </c>
      <c r="AGD11">
        <v>-1.18474061039942</v>
      </c>
      <c r="AGE11">
        <v>-1.57569803801097</v>
      </c>
      <c r="AGF11">
        <v>-1.7254493631830301</v>
      </c>
      <c r="AGG11">
        <v>-1.91915210539832</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B11">
        <v>3283.3216355274499</v>
      </c>
      <c r="AID11">
        <v>0</v>
      </c>
      <c r="AIF11">
        <v>3348.4437795705398</v>
      </c>
      <c r="AIH11">
        <v>4536.3997838615096</v>
      </c>
      <c r="AIJ11">
        <v>5003.0083781353896</v>
      </c>
      <c r="AIL11">
        <v>0</v>
      </c>
      <c r="AIN11">
        <v>4284.1183367185704</v>
      </c>
      <c r="AIP11">
        <v>4297.4150100174602</v>
      </c>
      <c r="AIR11">
        <v>5864.4783143762097</v>
      </c>
      <c r="AIT11">
        <v>6192.7654084760798</v>
      </c>
      <c r="AIV11">
        <v>0</v>
      </c>
      <c r="AIX11">
        <v>4882.0679215301498</v>
      </c>
      <c r="AIZ11">
        <v>4945.1235760679801</v>
      </c>
      <c r="AJB11">
        <v>7205.78017761103</v>
      </c>
      <c r="AJD11">
        <v>7286.6836815413399</v>
      </c>
      <c r="AJE11">
        <v>56020.688457554301</v>
      </c>
      <c r="AJG11">
        <v>-3.47216152686128E-5</v>
      </c>
      <c r="AJJ11">
        <v>2586.2255409239801</v>
      </c>
      <c r="AJL11">
        <v>235.17477943427599</v>
      </c>
      <c r="AJM11">
        <v>0</v>
      </c>
      <c r="AJN11">
        <v>0</v>
      </c>
      <c r="AJO11">
        <v>0</v>
      </c>
      <c r="AJP11">
        <v>0</v>
      </c>
      <c r="AJQ11">
        <v>0</v>
      </c>
      <c r="AJR11">
        <v>0</v>
      </c>
      <c r="AJS11">
        <v>0</v>
      </c>
      <c r="AJT11">
        <v>0</v>
      </c>
      <c r="AJU11">
        <v>0</v>
      </c>
      <c r="AJV11">
        <v>0</v>
      </c>
      <c r="AJW11">
        <v>0</v>
      </c>
      <c r="AJX11">
        <v>10.559999002826901</v>
      </c>
      <c r="AJY11">
        <v>0</v>
      </c>
      <c r="AJZ11">
        <v>0</v>
      </c>
      <c r="AKA11">
        <v>117165.927531935</v>
      </c>
      <c r="AKB11">
        <v>0</v>
      </c>
      <c r="AKC11">
        <v>0</v>
      </c>
      <c r="AKD11">
        <v>64286.19</v>
      </c>
      <c r="AKE11">
        <v>82463.426509483907</v>
      </c>
      <c r="AKF11">
        <v>296868335.43414199</v>
      </c>
      <c r="AKG11">
        <v>70.610630944620397</v>
      </c>
      <c r="AKH11">
        <v>80</v>
      </c>
      <c r="AKI11">
        <v>1.6379744422978499</v>
      </c>
      <c r="AKJ11">
        <v>0.9</v>
      </c>
      <c r="AKK11">
        <v>52668.916289264998</v>
      </c>
      <c r="AKL11">
        <v>67489.708388729705</v>
      </c>
      <c r="AKM11">
        <v>242962950.19942701</v>
      </c>
      <c r="AKN11">
        <v>70.610630944620397</v>
      </c>
      <c r="AKO11">
        <v>80</v>
      </c>
      <c r="AKP11">
        <v>1.34191261851485</v>
      </c>
      <c r="AKQ11">
        <v>0.73735937159036002</v>
      </c>
      <c r="AKR11">
        <v>843284.97067821096</v>
      </c>
      <c r="AKV11">
        <v>0</v>
      </c>
      <c r="AKZ11">
        <v>0</v>
      </c>
      <c r="ALD11">
        <v>21.11</v>
      </c>
      <c r="ALE11">
        <v>21.11</v>
      </c>
      <c r="ALF11">
        <v>0</v>
      </c>
      <c r="ALG11">
        <v>0</v>
      </c>
      <c r="ALH11">
        <v>0</v>
      </c>
      <c r="ALJ11">
        <v>6.3893395445233399</v>
      </c>
      <c r="ALK11">
        <v>4.6559568605741798E-3</v>
      </c>
      <c r="ALL11">
        <v>5.6257973115541899</v>
      </c>
      <c r="ALM11">
        <v>6.3893395394656096</v>
      </c>
      <c r="ALN11">
        <v>5.6257973115541899</v>
      </c>
      <c r="ALO11">
        <v>3.5183947179440598E-5</v>
      </c>
      <c r="ALP11">
        <v>17.142558111122799</v>
      </c>
      <c r="ALQ11">
        <v>4.6559568605741798E-3</v>
      </c>
      <c r="ALR11">
        <v>38.490112960835198</v>
      </c>
      <c r="ALS11">
        <v>5.6257963113263099</v>
      </c>
      <c r="ALT11">
        <v>14.549671271134899</v>
      </c>
      <c r="ALU11">
        <v>5.6257973115541899</v>
      </c>
      <c r="ALV11">
        <v>14.926397431247199</v>
      </c>
      <c r="ALW11">
        <v>5.6257973115541899</v>
      </c>
      <c r="ALX11">
        <v>7.22</v>
      </c>
      <c r="ALY11">
        <v>9.9999999999999897E-12</v>
      </c>
      <c r="ALZ11">
        <v>6.3893395394656096</v>
      </c>
      <c r="AMA11">
        <v>9.9999999999999897E-12</v>
      </c>
      <c r="AMB11">
        <v>2.97988626308831E-3</v>
      </c>
      <c r="AMC11">
        <v>6.3893395394656096</v>
      </c>
      <c r="AMD11">
        <v>0</v>
      </c>
      <c r="AME11">
        <v>6.3893395394656096</v>
      </c>
      <c r="AMF11">
        <v>0</v>
      </c>
      <c r="AMG11">
        <v>6.3893395394656096</v>
      </c>
      <c r="AMH11">
        <v>0</v>
      </c>
      <c r="AMI11">
        <v>0</v>
      </c>
      <c r="AMJ11">
        <v>4.2474999999999996</v>
      </c>
      <c r="AMK11">
        <v>36.9806792431079</v>
      </c>
      <c r="AML11">
        <v>0.13561999999999999</v>
      </c>
      <c r="AMM11">
        <v>16.737046348521801</v>
      </c>
      <c r="AMN11">
        <v>0.70884999999999998</v>
      </c>
      <c r="AMO11">
        <v>36.289555530193397</v>
      </c>
      <c r="AMP11">
        <v>0.14327999999999999</v>
      </c>
      <c r="AMQ11">
        <v>53.534838363043399</v>
      </c>
      <c r="AMR11">
        <v>0.102642367380109</v>
      </c>
      <c r="AMS11">
        <v>35.024634128470801</v>
      </c>
      <c r="AMT11">
        <v>0.229524381331452</v>
      </c>
      <c r="AMU11">
        <v>16.0102623257315</v>
      </c>
      <c r="AMV11">
        <v>0.98275000000000001</v>
      </c>
      <c r="AMW11">
        <v>32.318980704448897</v>
      </c>
      <c r="AMX11">
        <v>0.22114</v>
      </c>
      <c r="AMY11">
        <v>31.625167990567402</v>
      </c>
      <c r="AMZ11">
        <v>0.23172000000000001</v>
      </c>
      <c r="ANA11">
        <v>42.375951035343</v>
      </c>
      <c r="ANB11">
        <v>0.18554000000000001</v>
      </c>
      <c r="ANC11">
        <v>33.453670777270403</v>
      </c>
      <c r="AND11">
        <v>0.29956022403627502</v>
      </c>
      <c r="ANE11">
        <v>15.343661790134901</v>
      </c>
      <c r="ANF11">
        <v>1.3206500000000001</v>
      </c>
      <c r="ANG11">
        <v>33.300568817111099</v>
      </c>
      <c r="ANH11">
        <v>0.22742000000000001</v>
      </c>
      <c r="ANI11">
        <v>31.440043866426901</v>
      </c>
      <c r="ANJ11">
        <v>0.25796000000000002</v>
      </c>
      <c r="ANK11">
        <v>41.326853685447098</v>
      </c>
      <c r="ANL11">
        <v>0.2293</v>
      </c>
      <c r="ANM11">
        <v>32.8329444572773</v>
      </c>
      <c r="ANN11">
        <v>0.34983933857847299</v>
      </c>
      <c r="ANO11">
        <v>1.31991674871156</v>
      </c>
      <c r="ANP11">
        <v>1.9207102240362799</v>
      </c>
      <c r="ANQ11">
        <v>2.38516933857847</v>
      </c>
      <c r="ANR11">
        <v>16.737046348521801</v>
      </c>
      <c r="ANS11">
        <v>17.138139321077301</v>
      </c>
      <c r="ANT11">
        <v>17.141068614257499</v>
      </c>
      <c r="ANU11">
        <v>17.1619852813064</v>
      </c>
      <c r="ANV11">
        <v>17.227025893467101</v>
      </c>
      <c r="ANW11">
        <v>16.0102623257315</v>
      </c>
      <c r="ANX11">
        <v>16.443107954032399</v>
      </c>
      <c r="ANY11">
        <v>16.4271402598926</v>
      </c>
      <c r="ANZ11">
        <v>16.512479814942701</v>
      </c>
      <c r="AOA11">
        <v>16.4738323832125</v>
      </c>
      <c r="AOB11">
        <v>15.343661790134901</v>
      </c>
      <c r="AOC11">
        <v>15.7084310236907</v>
      </c>
      <c r="AOD11">
        <v>15.730331386811599</v>
      </c>
      <c r="AOE11">
        <v>15.7640760667108</v>
      </c>
      <c r="AOF11">
        <v>15.574293517576001</v>
      </c>
      <c r="AOG11">
        <v>17.142558279901799</v>
      </c>
      <c r="AOH11">
        <v>4.2474999999999996</v>
      </c>
      <c r="AOI11">
        <v>17.187931626624799</v>
      </c>
      <c r="AOJ11">
        <v>4.2474999999999996</v>
      </c>
    </row>
    <row r="12" spans="1:1076">
      <c r="A12" t="s">
        <v>2956</v>
      </c>
      <c r="B12">
        <v>2.9</v>
      </c>
      <c r="D12">
        <v>2.9</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-463.37078175217903</v>
      </c>
      <c r="GC12">
        <v>-613.42695844417199</v>
      </c>
      <c r="GD12">
        <v>-1051.8591185902101</v>
      </c>
      <c r="GE12">
        <v>-305.23635017156897</v>
      </c>
      <c r="GF12">
        <v>-387.773736359037</v>
      </c>
      <c r="GG12">
        <v>-645.20031947629104</v>
      </c>
      <c r="GH12">
        <v>-455.26535577766703</v>
      </c>
      <c r="GI12">
        <v>-596.48632066320295</v>
      </c>
      <c r="GJ12">
        <v>-989.51017576151901</v>
      </c>
      <c r="GK12">
        <v>-307.66566294459801</v>
      </c>
      <c r="GL12">
        <v>-387.45182329008202</v>
      </c>
      <c r="GM12">
        <v>-646.96656414914696</v>
      </c>
      <c r="GN12">
        <v>-97.032539217019007</v>
      </c>
      <c r="GO12">
        <v>18.233651463647998</v>
      </c>
      <c r="GP12">
        <v>19.3143258601113</v>
      </c>
      <c r="GQ12">
        <v>28.198050615672301</v>
      </c>
      <c r="GR12">
        <v>-260.26936607062402</v>
      </c>
      <c r="GS12">
        <v>-1063.48081573487</v>
      </c>
      <c r="GT12">
        <v>-84.313883947633002</v>
      </c>
      <c r="GU12">
        <v>18.391226732808999</v>
      </c>
      <c r="GV12">
        <v>19.384109816241399</v>
      </c>
      <c r="GW12">
        <v>-19.633115837718101</v>
      </c>
      <c r="GX12">
        <v>-284.43331826967801</v>
      </c>
      <c r="GY12">
        <v>-783.27769734028504</v>
      </c>
      <c r="GZ12">
        <v>-129.17383575684099</v>
      </c>
      <c r="HA12">
        <v>18.429640265551399</v>
      </c>
      <c r="HB12">
        <v>19.3864328113354</v>
      </c>
      <c r="HC12">
        <v>-34.979047838297497</v>
      </c>
      <c r="HD12">
        <v>-442.82368095574998</v>
      </c>
      <c r="HE12">
        <v>-1199.3538003462299</v>
      </c>
      <c r="HF12">
        <v>-84.3629958202296</v>
      </c>
      <c r="HG12">
        <v>18.3674687539039</v>
      </c>
      <c r="HH12">
        <v>19.3716933002875</v>
      </c>
      <c r="HI12">
        <v>-16.611714295731399</v>
      </c>
      <c r="HJ12">
        <v>-275.549885692391</v>
      </c>
      <c r="HK12">
        <v>-774.530190727535</v>
      </c>
      <c r="HL12">
        <v>-480.81729049602899</v>
      </c>
      <c r="HM12">
        <v>19.317210922759902</v>
      </c>
      <c r="HN12">
        <v>18.782528259577798</v>
      </c>
      <c r="HO12">
        <v>-507.37261615342697</v>
      </c>
      <c r="HP12">
        <v>-734.97225766464601</v>
      </c>
      <c r="HQ12">
        <v>19.091272679553398</v>
      </c>
      <c r="HR12">
        <v>-1221.6594581449699</v>
      </c>
      <c r="HS12">
        <v>-308.11158208581497</v>
      </c>
      <c r="HT12">
        <v>19.344948364181199</v>
      </c>
      <c r="HU12">
        <v>18.798569269440499</v>
      </c>
      <c r="HV12">
        <v>-291.627258264967</v>
      </c>
      <c r="HW12">
        <v>-447.35711994601797</v>
      </c>
      <c r="HX12">
        <v>19.1936053469638</v>
      </c>
      <c r="HY12">
        <v>-720.43762945252195</v>
      </c>
      <c r="HZ12">
        <v>19.3331803777257</v>
      </c>
      <c r="IA12">
        <v>18.7898313641128</v>
      </c>
      <c r="IB12">
        <v>-485.880981485039</v>
      </c>
      <c r="IC12">
        <v>-464.43574803485399</v>
      </c>
      <c r="ID12">
        <v>-694.68728241219401</v>
      </c>
      <c r="IE12">
        <v>19.177001260424699</v>
      </c>
      <c r="IF12">
        <v>-1131.27547357514</v>
      </c>
      <c r="IG12">
        <v>-54.387047641993497</v>
      </c>
      <c r="IH12">
        <v>19.337509091812599</v>
      </c>
      <c r="II12">
        <v>18.795136375175701</v>
      </c>
      <c r="IJ12">
        <v>-289.33083598802398</v>
      </c>
      <c r="IK12">
        <v>-54.1279355375449</v>
      </c>
      <c r="IL12">
        <v>-309.10194441389802</v>
      </c>
      <c r="IM12">
        <v>-444.88185621361498</v>
      </c>
      <c r="IN12">
        <v>19.190461444681599</v>
      </c>
      <c r="IO12">
        <v>1.8875400554730299</v>
      </c>
      <c r="IP12">
        <v>-713.42078734582503</v>
      </c>
      <c r="IQ12">
        <v>64.154831718613394</v>
      </c>
      <c r="IR12">
        <v>40.031705323022301</v>
      </c>
      <c r="IS12">
        <v>65.523069146974805</v>
      </c>
      <c r="IT12">
        <v>39.667200156626599</v>
      </c>
      <c r="IU12">
        <v>-849.40153907939998</v>
      </c>
      <c r="IV12">
        <v>-123.63909970384699</v>
      </c>
      <c r="IW12">
        <v>17.911227273257101</v>
      </c>
      <c r="IX12">
        <v>19.091272679553398</v>
      </c>
      <c r="IY12">
        <v>-16.018258011874799</v>
      </c>
      <c r="IZ12">
        <v>-486.24273786228702</v>
      </c>
      <c r="JA12">
        <v>-1452.76111020842</v>
      </c>
      <c r="JB12">
        <v>-99.803709661166195</v>
      </c>
      <c r="JC12">
        <v>18.1594050779923</v>
      </c>
      <c r="JD12">
        <v>19.1936053469638</v>
      </c>
      <c r="JE12">
        <v>-53.3988799878259</v>
      </c>
      <c r="JF12">
        <v>-422.04973859323002</v>
      </c>
      <c r="JG12">
        <v>-993.81114883285295</v>
      </c>
      <c r="JH12">
        <v>-145.28366125820099</v>
      </c>
      <c r="JI12">
        <v>18.135502713090599</v>
      </c>
      <c r="JJ12">
        <v>19.177001260424699</v>
      </c>
      <c r="JK12">
        <v>-67.647813941070794</v>
      </c>
      <c r="JL12">
        <v>-608.36248856120096</v>
      </c>
      <c r="JM12">
        <v>-1494.7171827484301</v>
      </c>
      <c r="JN12">
        <v>-102.796221270877</v>
      </c>
      <c r="JO12">
        <v>18.171852955185201</v>
      </c>
      <c r="JP12">
        <v>19.190461444681599</v>
      </c>
      <c r="JQ12">
        <v>0.65908116538289396</v>
      </c>
      <c r="JR12">
        <v>-57.558392194584698</v>
      </c>
      <c r="JS12">
        <v>1.8125525920919201</v>
      </c>
      <c r="JT12">
        <v>-429.54092225483703</v>
      </c>
      <c r="JU12">
        <v>-992.94680506583495</v>
      </c>
      <c r="JV12">
        <v>-540.03245343894105</v>
      </c>
      <c r="JW12">
        <v>-884.87254339809203</v>
      </c>
      <c r="JX12">
        <v>-1356.3719300226501</v>
      </c>
      <c r="JY12">
        <v>-334.21627975125199</v>
      </c>
      <c r="JZ12">
        <v>-519.10986941393298</v>
      </c>
      <c r="KA12">
        <v>-769.23417410201796</v>
      </c>
      <c r="KB12">
        <v>-500.39690169294499</v>
      </c>
      <c r="KC12">
        <v>-801.56560650956601</v>
      </c>
      <c r="KD12">
        <v>-1198.67964261831</v>
      </c>
      <c r="KE12">
        <v>-329.69316519111902</v>
      </c>
      <c r="KF12">
        <v>17.7161409014542</v>
      </c>
      <c r="KG12">
        <v>-327.24978375315197</v>
      </c>
      <c r="KH12">
        <v>1.0573738126579599</v>
      </c>
      <c r="KI12">
        <v>-505.30304803942897</v>
      </c>
      <c r="KJ12">
        <v>-740.95914141761102</v>
      </c>
      <c r="KK12">
        <v>-148.512941748316</v>
      </c>
      <c r="KL12">
        <v>17.785222857452201</v>
      </c>
      <c r="KM12">
        <v>18.8894230409051</v>
      </c>
      <c r="KN12">
        <v>-41.056564667765201</v>
      </c>
      <c r="KO12">
        <v>16.7538881979964</v>
      </c>
      <c r="KP12">
        <v>-3.3733437088127198</v>
      </c>
      <c r="KQ12">
        <v>-513.14782958744297</v>
      </c>
      <c r="KR12">
        <v>-1323.41711060545</v>
      </c>
      <c r="KS12">
        <v>-104.08434852436601</v>
      </c>
      <c r="KT12">
        <v>18.174794464620302</v>
      </c>
      <c r="KU12">
        <v>19.0883993552623</v>
      </c>
      <c r="KV12">
        <v>-61.354511833525201</v>
      </c>
      <c r="KW12">
        <v>17.262624128547401</v>
      </c>
      <c r="KX12">
        <v>-3.2585290463518399</v>
      </c>
      <c r="KY12">
        <v>-387.29858494486803</v>
      </c>
      <c r="KZ12">
        <v>-834.12417478196403</v>
      </c>
      <c r="LA12">
        <v>-156.571947113204</v>
      </c>
      <c r="LB12">
        <v>18.161126138638899</v>
      </c>
      <c r="LC12">
        <v>19.0665491473566</v>
      </c>
      <c r="LD12">
        <v>-97.212409796092999</v>
      </c>
      <c r="LE12">
        <v>17.255001900722998</v>
      </c>
      <c r="LF12">
        <v>-3.353185513548</v>
      </c>
      <c r="LG12">
        <v>-608.17366609490398</v>
      </c>
      <c r="LH12">
        <v>-1313.78575016219</v>
      </c>
      <c r="LI12">
        <v>-107.290559410545</v>
      </c>
      <c r="LJ12">
        <v>18.2682821387526</v>
      </c>
      <c r="LK12">
        <v>19.1214740805083</v>
      </c>
      <c r="LL12">
        <v>-72.074236101250605</v>
      </c>
      <c r="LM12">
        <v>17.4011456432861</v>
      </c>
      <c r="LN12">
        <v>-2.88329200351949</v>
      </c>
      <c r="LO12">
        <v>-400.29023860138398</v>
      </c>
      <c r="LP12">
        <v>-820.40871257657</v>
      </c>
      <c r="LQ12">
        <v>-32.915979693473801</v>
      </c>
      <c r="LR12">
        <v>17.183988033278599</v>
      </c>
      <c r="LS12">
        <v>16.440999999999999</v>
      </c>
      <c r="LT12">
        <v>-56.166087213251998</v>
      </c>
      <c r="LU12">
        <v>-570.37092008824197</v>
      </c>
      <c r="LV12">
        <v>17.788659885308</v>
      </c>
      <c r="LW12">
        <v>19.0430427458959</v>
      </c>
      <c r="LX12">
        <v>170.55778397359001</v>
      </c>
      <c r="LY12">
        <v>-20.448370507833801</v>
      </c>
      <c r="LZ12">
        <v>17.143276267073901</v>
      </c>
      <c r="MA12">
        <v>16.440999999999999</v>
      </c>
      <c r="MB12">
        <v>-20.940315024791801</v>
      </c>
      <c r="MC12">
        <v>-353.39716446952002</v>
      </c>
      <c r="MD12">
        <v>17.763237625587902</v>
      </c>
      <c r="ME12">
        <v>19.060926670683401</v>
      </c>
      <c r="MF12">
        <v>126.683565308349</v>
      </c>
      <c r="MG12">
        <v>-31.3800978275247</v>
      </c>
      <c r="MH12">
        <v>17.172245319006102</v>
      </c>
      <c r="MI12">
        <v>16.440999999999999</v>
      </c>
      <c r="MJ12">
        <v>-28.982382312371001</v>
      </c>
      <c r="MK12">
        <v>-549.24952958604104</v>
      </c>
      <c r="ML12">
        <v>17.785597489031101</v>
      </c>
      <c r="MM12">
        <v>19.0632933899746</v>
      </c>
      <c r="MN12">
        <v>200.99620511846501</v>
      </c>
      <c r="MO12">
        <v>-21.219458880010201</v>
      </c>
      <c r="MP12">
        <v>17.142105629901501</v>
      </c>
      <c r="MQ12">
        <v>16.440999999999999</v>
      </c>
      <c r="MR12">
        <v>-22.011707248937999</v>
      </c>
      <c r="MS12">
        <v>-352.37266061124899</v>
      </c>
      <c r="MT12">
        <v>17.759961034395801</v>
      </c>
      <c r="MU12">
        <v>19.054684193190202</v>
      </c>
      <c r="MV12">
        <v>125.1107077914</v>
      </c>
      <c r="MW12">
        <v>-29.9858979412768</v>
      </c>
      <c r="MX12">
        <v>16.649101853496401</v>
      </c>
      <c r="MY12">
        <v>17.2466593264623</v>
      </c>
      <c r="MZ12">
        <v>-9.213680346057</v>
      </c>
      <c r="NA12">
        <v>-511.23359600000498</v>
      </c>
      <c r="NB12">
        <v>17.250135247105199</v>
      </c>
      <c r="NC12">
        <v>18.719564557253499</v>
      </c>
      <c r="ND12">
        <v>216.14593785712199</v>
      </c>
      <c r="NE12">
        <v>-17.696838297502602</v>
      </c>
      <c r="NF12">
        <v>16.680647094400701</v>
      </c>
      <c r="NG12">
        <v>17.4260376485833</v>
      </c>
      <c r="NH12">
        <v>17.800627623335199</v>
      </c>
      <c r="NI12">
        <v>-304.28762801139402</v>
      </c>
      <c r="NJ12">
        <v>17.2941793571107</v>
      </c>
      <c r="NK12">
        <v>18.772999215935201</v>
      </c>
      <c r="NL12">
        <v>163.89362533519599</v>
      </c>
      <c r="NM12">
        <v>-27.8966203201153</v>
      </c>
      <c r="NN12">
        <v>16.7573601206186</v>
      </c>
      <c r="NO12">
        <v>17.502209784198701</v>
      </c>
      <c r="NP12">
        <v>30.4008943168276</v>
      </c>
      <c r="NQ12" s="35">
        <v>-454.750527789015</v>
      </c>
      <c r="NR12" s="35">
        <v>17.345314620455198</v>
      </c>
      <c r="NS12">
        <v>18.781029481042701</v>
      </c>
      <c r="NT12">
        <v>250.856534574102</v>
      </c>
      <c r="NU12">
        <v>-18.287997197183198</v>
      </c>
      <c r="NV12">
        <v>16.6660655731723</v>
      </c>
      <c r="NW12">
        <v>17.398472416492101</v>
      </c>
      <c r="NX12">
        <v>1.7</v>
      </c>
      <c r="NY12">
        <v>18.621136069734501</v>
      </c>
      <c r="NZ12">
        <v>-303.37353234890099</v>
      </c>
      <c r="OA12">
        <v>17.2808634513774</v>
      </c>
      <c r="OB12">
        <v>18.763422380018302</v>
      </c>
      <c r="OC12">
        <v>1.7</v>
      </c>
      <c r="OD12">
        <v>165.01549945194699</v>
      </c>
      <c r="OE12">
        <v>1.7</v>
      </c>
      <c r="OF12">
        <v>1.7</v>
      </c>
      <c r="OG12">
        <v>-29.8622399385252</v>
      </c>
      <c r="OH12">
        <v>15.8183447131705</v>
      </c>
      <c r="OI12">
        <v>16.757092589396802</v>
      </c>
      <c r="OJ12">
        <v>-17.003953571994899</v>
      </c>
      <c r="OK12">
        <v>-573.46218187684497</v>
      </c>
      <c r="OL12">
        <v>16.4812598351172</v>
      </c>
      <c r="OM12">
        <v>18.2824355351738</v>
      </c>
      <c r="ON12">
        <v>231.55843975192599</v>
      </c>
      <c r="OO12">
        <v>-17.480184720918299</v>
      </c>
      <c r="OP12">
        <v>16.005380116381801</v>
      </c>
      <c r="OQ12">
        <v>17.078810446171801</v>
      </c>
      <c r="OR12">
        <v>14.4766540193175</v>
      </c>
      <c r="OS12">
        <v>-347.31470597658699</v>
      </c>
      <c r="OT12">
        <v>16.692638786092498</v>
      </c>
      <c r="OU12">
        <v>18.450780910739098</v>
      </c>
      <c r="OV12">
        <v>178.12522698599301</v>
      </c>
      <c r="OW12">
        <v>-26.764541650651299</v>
      </c>
      <c r="OX12">
        <v>16.064797220876201</v>
      </c>
      <c r="OY12">
        <v>17.0727673059552</v>
      </c>
      <c r="OZ12">
        <v>29.079757158761499</v>
      </c>
      <c r="PA12">
        <v>-534.77821725746196</v>
      </c>
      <c r="PB12">
        <v>16.742424594572199</v>
      </c>
      <c r="PC12">
        <v>18.455191239530699</v>
      </c>
      <c r="PD12">
        <v>283.158561837528</v>
      </c>
      <c r="PE12">
        <v>-17.3557140151444</v>
      </c>
      <c r="PF12">
        <v>16.040741446003199</v>
      </c>
      <c r="PG12">
        <v>17.103503482233499</v>
      </c>
      <c r="PH12">
        <v>1.7</v>
      </c>
      <c r="PI12">
        <v>22.212599232441601</v>
      </c>
      <c r="PJ12">
        <v>-341.496782800196</v>
      </c>
      <c r="PK12">
        <v>16.733779259217101</v>
      </c>
      <c r="PL12">
        <v>18.4761540321512</v>
      </c>
      <c r="PM12" s="35">
        <v>1.7</v>
      </c>
      <c r="PN12">
        <v>187.23728956066199</v>
      </c>
      <c r="PO12">
        <v>19.1579985736951</v>
      </c>
      <c r="PP12">
        <v>19.203726747489998</v>
      </c>
      <c r="PQ12">
        <v>19.191069305290402</v>
      </c>
      <c r="PR12">
        <v>19.196709158976098</v>
      </c>
      <c r="PS12">
        <v>18.7226308246405</v>
      </c>
      <c r="PT12">
        <v>18.894115335623699</v>
      </c>
      <c r="PU12">
        <v>18.965208806035999</v>
      </c>
      <c r="PV12">
        <v>18.946704582488401</v>
      </c>
      <c r="PW12">
        <v>18.9591676296386</v>
      </c>
      <c r="PX12">
        <v>17.9773014934459</v>
      </c>
      <c r="PY12">
        <v>18.572457458117601</v>
      </c>
      <c r="PZ12">
        <v>18.736813340382799</v>
      </c>
      <c r="QA12">
        <v>18.708723452771402</v>
      </c>
      <c r="QB12">
        <v>18.756901860092601</v>
      </c>
      <c r="QC12">
        <v>16.892953173161398</v>
      </c>
      <c r="QD12">
        <v>15.8844042558247</v>
      </c>
      <c r="QE12">
        <v>20.137548720501801</v>
      </c>
      <c r="QF12">
        <v>20.170359984148501</v>
      </c>
      <c r="QG12">
        <v>20.1615784915058</v>
      </c>
      <c r="QH12">
        <v>20.1673580727355</v>
      </c>
      <c r="QI12">
        <v>19.0575922948833</v>
      </c>
      <c r="QJ12">
        <v>20.017533172357599</v>
      </c>
      <c r="QK12">
        <v>20.047422188705799</v>
      </c>
      <c r="QL12">
        <v>20.039503635281001</v>
      </c>
      <c r="QM12">
        <v>20.0430934488605</v>
      </c>
      <c r="QN12">
        <v>-2263.0499897025502</v>
      </c>
      <c r="QO12">
        <v>18.232428993064499</v>
      </c>
      <c r="QP12">
        <v>-866.15310826625898</v>
      </c>
      <c r="QQ12">
        <v>19.858735047080799</v>
      </c>
      <c r="QR12">
        <v>19.9379343608861</v>
      </c>
      <c r="QS12">
        <v>19.922109719116101</v>
      </c>
      <c r="QT12">
        <v>19.943948503127501</v>
      </c>
      <c r="QU12">
        <v>17.098029751462398</v>
      </c>
      <c r="QV12">
        <v>15.4951035226289</v>
      </c>
      <c r="QW12">
        <v>0</v>
      </c>
      <c r="QX12">
        <v>0</v>
      </c>
      <c r="QY12">
        <v>0</v>
      </c>
      <c r="QZ12">
        <v>0</v>
      </c>
      <c r="RA12">
        <v>0</v>
      </c>
      <c r="RB12">
        <v>0</v>
      </c>
      <c r="RC12">
        <v>0</v>
      </c>
      <c r="RD12">
        <v>0</v>
      </c>
      <c r="RE12">
        <v>0</v>
      </c>
      <c r="RF12">
        <v>0</v>
      </c>
      <c r="RG12">
        <v>0</v>
      </c>
      <c r="RH12" s="35">
        <v>0</v>
      </c>
      <c r="RI12">
        <v>3914.50992223913</v>
      </c>
      <c r="RJ12" s="35">
        <v>0</v>
      </c>
      <c r="RK12">
        <v>21.117098867308499</v>
      </c>
      <c r="RL12">
        <v>3902.7024831960298</v>
      </c>
      <c r="RM12" s="35">
        <v>3902.7024831960298</v>
      </c>
      <c r="RN12">
        <v>8033.78393976793</v>
      </c>
      <c r="RO12" s="35">
        <v>2545.9541943581298</v>
      </c>
      <c r="RP12">
        <v>0</v>
      </c>
      <c r="RQ12" s="35">
        <v>21.136993220807099</v>
      </c>
      <c r="RR12" s="35">
        <v>2522.9193724705001</v>
      </c>
      <c r="RS12">
        <v>2522.9193724705001</v>
      </c>
      <c r="RT12">
        <v>5146.18407621611</v>
      </c>
      <c r="RU12">
        <v>3741.3091536649099</v>
      </c>
      <c r="RV12">
        <v>0</v>
      </c>
      <c r="RW12">
        <v>21.132087677721199</v>
      </c>
      <c r="RX12">
        <v>3712.1595630837201</v>
      </c>
      <c r="RY12">
        <v>3712.1595630837201</v>
      </c>
      <c r="RZ12">
        <v>7842.9659985458302</v>
      </c>
      <c r="SA12">
        <v>2519.8065432042099</v>
      </c>
      <c r="SB12">
        <v>0</v>
      </c>
      <c r="SC12">
        <v>21.138006986494901</v>
      </c>
      <c r="SD12">
        <v>2495.5990172179099</v>
      </c>
      <c r="SE12">
        <v>2495.5990172179099</v>
      </c>
      <c r="SF12">
        <v>5118.8570988645397</v>
      </c>
      <c r="SG12">
        <v>0</v>
      </c>
      <c r="SH12">
        <v>2348.9302413595701</v>
      </c>
      <c r="SI12">
        <v>19.392553765125999</v>
      </c>
      <c r="SJ12">
        <v>15636.681422351299</v>
      </c>
      <c r="SK12">
        <v>15636.681422351299</v>
      </c>
      <c r="SL12">
        <v>38196.0207262681</v>
      </c>
      <c r="SM12">
        <v>21.1111</v>
      </c>
      <c r="SN12">
        <v>23.8889</v>
      </c>
      <c r="SO12">
        <v>358.51242554308698</v>
      </c>
      <c r="SP12">
        <v>0</v>
      </c>
      <c r="SQ12">
        <v>18.092132108434999</v>
      </c>
      <c r="SR12">
        <v>0</v>
      </c>
      <c r="SS12">
        <v>0</v>
      </c>
      <c r="ST12">
        <v>0</v>
      </c>
      <c r="SU12">
        <v>427.74180905593198</v>
      </c>
      <c r="SV12">
        <v>0</v>
      </c>
      <c r="SW12">
        <v>18.691331766930698</v>
      </c>
      <c r="SX12">
        <v>0</v>
      </c>
      <c r="SY12">
        <v>0</v>
      </c>
      <c r="SZ12">
        <v>0</v>
      </c>
      <c r="TA12">
        <v>665.76845347785502</v>
      </c>
      <c r="TB12">
        <v>0</v>
      </c>
      <c r="TC12">
        <v>18.7558544224919</v>
      </c>
      <c r="TD12">
        <v>0</v>
      </c>
      <c r="TE12">
        <v>0</v>
      </c>
      <c r="TF12">
        <v>0</v>
      </c>
      <c r="TG12">
        <v>414.34934542492198</v>
      </c>
      <c r="TH12">
        <v>0</v>
      </c>
      <c r="TI12">
        <v>18.634819372695599</v>
      </c>
      <c r="TJ12">
        <v>0</v>
      </c>
      <c r="TK12">
        <v>0</v>
      </c>
      <c r="TL12">
        <v>0</v>
      </c>
      <c r="TM12">
        <v>1306.1084181471999</v>
      </c>
      <c r="TN12">
        <v>0</v>
      </c>
      <c r="TO12">
        <v>18.259132816261801</v>
      </c>
      <c r="TP12">
        <v>0</v>
      </c>
      <c r="TQ12">
        <v>0</v>
      </c>
      <c r="TR12">
        <v>0</v>
      </c>
      <c r="TS12">
        <v>4578.7228883073603</v>
      </c>
      <c r="TT12">
        <v>0</v>
      </c>
      <c r="TU12">
        <v>21.140951009091399</v>
      </c>
      <c r="TV12">
        <v>4536.7485380546896</v>
      </c>
      <c r="TW12">
        <v>4536.7485380546896</v>
      </c>
      <c r="TX12">
        <v>8667.4339964403007</v>
      </c>
      <c r="TY12">
        <v>2900.63543680764</v>
      </c>
      <c r="TZ12">
        <v>0</v>
      </c>
      <c r="UA12">
        <v>21.129635571375701</v>
      </c>
      <c r="UB12">
        <v>2884.73562255772</v>
      </c>
      <c r="UC12">
        <v>2884.73562255772</v>
      </c>
      <c r="UD12">
        <v>5508.06412516607</v>
      </c>
      <c r="UE12">
        <v>4322.1767954491297</v>
      </c>
      <c r="UF12">
        <v>0</v>
      </c>
      <c r="UG12">
        <v>21.132302688073601</v>
      </c>
      <c r="UH12">
        <v>4293.1552538849301</v>
      </c>
      <c r="UI12">
        <v>4293.1552538849301</v>
      </c>
      <c r="UJ12">
        <v>8423.9551702403205</v>
      </c>
      <c r="UK12">
        <v>2849.9585964279299</v>
      </c>
      <c r="UL12">
        <v>0</v>
      </c>
      <c r="UM12">
        <v>21.127019268082499</v>
      </c>
      <c r="UN12">
        <v>2836.4545300773002</v>
      </c>
      <c r="UO12">
        <v>2836.4545300773002</v>
      </c>
      <c r="UP12">
        <v>5459.8071787415802</v>
      </c>
      <c r="UQ12">
        <v>0</v>
      </c>
      <c r="UR12">
        <v>2963.93202793419</v>
      </c>
      <c r="US12">
        <v>18.487556492683002</v>
      </c>
      <c r="UT12">
        <v>22069.6329319783</v>
      </c>
      <c r="UU12">
        <v>22069.6329319783</v>
      </c>
      <c r="UV12">
        <v>44369.450511094103</v>
      </c>
      <c r="UW12">
        <v>21.1111</v>
      </c>
      <c r="UX12">
        <v>23.8889</v>
      </c>
      <c r="UY12">
        <v>687.26235615176404</v>
      </c>
      <c r="UZ12">
        <v>0</v>
      </c>
      <c r="VA12">
        <v>18.106033031412501</v>
      </c>
      <c r="VB12">
        <v>0</v>
      </c>
      <c r="VC12">
        <v>0</v>
      </c>
      <c r="VD12">
        <v>0</v>
      </c>
      <c r="VE12">
        <v>636.23166939412704</v>
      </c>
      <c r="VF12">
        <v>0</v>
      </c>
      <c r="VG12">
        <v>18.772927309891099</v>
      </c>
      <c r="VH12">
        <v>0</v>
      </c>
      <c r="VI12">
        <v>0</v>
      </c>
      <c r="VJ12">
        <v>0</v>
      </c>
      <c r="VK12">
        <v>904.19488599138901</v>
      </c>
      <c r="VL12">
        <v>0</v>
      </c>
      <c r="VM12">
        <v>18.659812490344098</v>
      </c>
      <c r="VN12">
        <v>0</v>
      </c>
      <c r="VO12">
        <v>0</v>
      </c>
      <c r="VP12">
        <v>0</v>
      </c>
      <c r="VQ12">
        <v>652.64747525515099</v>
      </c>
      <c r="VR12">
        <v>0</v>
      </c>
      <c r="VS12">
        <v>18.819813221199801</v>
      </c>
      <c r="VT12">
        <v>0</v>
      </c>
      <c r="VU12">
        <v>0</v>
      </c>
      <c r="VV12">
        <v>0</v>
      </c>
      <c r="VW12">
        <v>1945.4524685966301</v>
      </c>
      <c r="VX12">
        <v>0</v>
      </c>
      <c r="VY12">
        <v>17.7349359125676</v>
      </c>
      <c r="VZ12">
        <v>0</v>
      </c>
      <c r="WA12">
        <v>0</v>
      </c>
      <c r="WB12">
        <v>0</v>
      </c>
      <c r="WC12">
        <v>5136.8682516855397</v>
      </c>
      <c r="WD12">
        <v>0</v>
      </c>
      <c r="WE12">
        <v>21.1450126360441</v>
      </c>
      <c r="WF12">
        <v>5090.8814418843203</v>
      </c>
      <c r="WG12">
        <v>5090.8814418843203</v>
      </c>
      <c r="WH12">
        <v>9220.1607569227708</v>
      </c>
      <c r="WI12">
        <v>0</v>
      </c>
      <c r="WJ12">
        <v>3168.3309360287399</v>
      </c>
      <c r="WK12">
        <v>0</v>
      </c>
      <c r="WL12">
        <v>21.139055381389401</v>
      </c>
      <c r="WM12">
        <v>3144.8014856116001</v>
      </c>
      <c r="WN12">
        <v>3144.8014856116001</v>
      </c>
      <c r="WO12">
        <v>5767.1806684164503</v>
      </c>
      <c r="WP12">
        <v>21.1111</v>
      </c>
      <c r="WQ12">
        <v>23.8889</v>
      </c>
      <c r="WR12">
        <v>4706.6382612837797</v>
      </c>
      <c r="WS12">
        <v>0</v>
      </c>
      <c r="WT12">
        <v>21.1354959854608</v>
      </c>
      <c r="WU12">
        <v>4674.4695581043898</v>
      </c>
      <c r="WV12">
        <v>4674.4695581043898</v>
      </c>
      <c r="WW12">
        <v>8803.8623025750803</v>
      </c>
      <c r="WX12">
        <v>0</v>
      </c>
      <c r="WY12">
        <v>3064.4448318500099</v>
      </c>
      <c r="WZ12">
        <v>0</v>
      </c>
      <c r="XA12">
        <v>21.130995146162402</v>
      </c>
      <c r="XB12">
        <v>3048.1884319026199</v>
      </c>
      <c r="XC12">
        <v>3048.1884319026199</v>
      </c>
      <c r="XD12">
        <v>5670.6403001077997</v>
      </c>
      <c r="XE12">
        <v>0</v>
      </c>
      <c r="XF12">
        <v>3071.81474155776</v>
      </c>
      <c r="XG12">
        <v>17.303106329763398</v>
      </c>
      <c r="XH12">
        <v>30515.4067299253</v>
      </c>
      <c r="XI12">
        <v>30515.4067299253</v>
      </c>
      <c r="XJ12">
        <v>52967.927115852799</v>
      </c>
      <c r="XK12">
        <v>21.1111</v>
      </c>
      <c r="XL12">
        <v>23.8889</v>
      </c>
      <c r="XM12">
        <v>828.03850062212405</v>
      </c>
      <c r="XN12">
        <v>0</v>
      </c>
      <c r="XO12">
        <v>18.185843934814301</v>
      </c>
      <c r="XP12">
        <v>0</v>
      </c>
      <c r="XQ12">
        <v>0</v>
      </c>
      <c r="XR12">
        <v>0</v>
      </c>
      <c r="XS12">
        <v>633.60700258385305</v>
      </c>
      <c r="XT12">
        <v>0</v>
      </c>
      <c r="XU12">
        <v>18.857439098771199</v>
      </c>
      <c r="XV12">
        <v>0</v>
      </c>
      <c r="XW12">
        <v>0</v>
      </c>
      <c r="XX12">
        <v>0</v>
      </c>
      <c r="XY12">
        <v>979.19052110268399</v>
      </c>
      <c r="XZ12">
        <v>0</v>
      </c>
      <c r="YA12">
        <v>18.843337885849699</v>
      </c>
      <c r="YB12">
        <v>0</v>
      </c>
      <c r="YC12">
        <v>0</v>
      </c>
      <c r="YD12">
        <v>0</v>
      </c>
      <c r="YE12">
        <v>661.705948895858</v>
      </c>
      <c r="YF12">
        <v>0</v>
      </c>
      <c r="YG12">
        <v>19.030320740686602</v>
      </c>
      <c r="YH12">
        <v>0</v>
      </c>
      <c r="YI12">
        <v>0</v>
      </c>
      <c r="YJ12">
        <v>0</v>
      </c>
      <c r="YK12">
        <v>3412.9306034644201</v>
      </c>
      <c r="YL12">
        <v>0</v>
      </c>
      <c r="YM12">
        <v>16.765342631274098</v>
      </c>
      <c r="YN12">
        <v>0</v>
      </c>
      <c r="YO12">
        <v>0</v>
      </c>
      <c r="YP12">
        <v>0</v>
      </c>
      <c r="YQ12">
        <v>0</v>
      </c>
      <c r="YR12">
        <v>64.464855354960207</v>
      </c>
      <c r="YS12">
        <v>17.354061762701999</v>
      </c>
      <c r="YT12">
        <v>0</v>
      </c>
      <c r="YU12">
        <v>0</v>
      </c>
      <c r="YV12">
        <v>0</v>
      </c>
      <c r="YW12">
        <v>0</v>
      </c>
      <c r="YX12">
        <v>76.708088179568904</v>
      </c>
      <c r="YY12">
        <v>17.249506350019701</v>
      </c>
      <c r="YZ12">
        <v>0</v>
      </c>
      <c r="ZA12">
        <v>0</v>
      </c>
      <c r="ZB12">
        <v>0</v>
      </c>
      <c r="ZC12">
        <v>0</v>
      </c>
      <c r="ZD12">
        <v>127.73576140016</v>
      </c>
      <c r="ZE12">
        <v>17.266840029457001</v>
      </c>
      <c r="ZF12">
        <v>0</v>
      </c>
      <c r="ZG12">
        <v>0</v>
      </c>
      <c r="ZH12">
        <v>0</v>
      </c>
      <c r="ZI12">
        <v>0</v>
      </c>
      <c r="ZJ12">
        <v>73.172014989325206</v>
      </c>
      <c r="ZK12">
        <v>17.2529196353975</v>
      </c>
      <c r="ZL12">
        <v>0</v>
      </c>
      <c r="ZM12">
        <v>0</v>
      </c>
      <c r="ZN12">
        <v>0</v>
      </c>
      <c r="ZO12">
        <v>0</v>
      </c>
      <c r="ZP12">
        <v>2965.40915081821</v>
      </c>
      <c r="ZQ12">
        <v>16.825900389103499</v>
      </c>
      <c r="ZR12">
        <v>0</v>
      </c>
      <c r="ZS12">
        <v>0</v>
      </c>
      <c r="ZT12">
        <v>0</v>
      </c>
      <c r="ZU12">
        <v>0</v>
      </c>
      <c r="ZV12">
        <v>139.330455588842</v>
      </c>
      <c r="ZW12">
        <v>16.717515340650301</v>
      </c>
      <c r="ZX12">
        <v>0</v>
      </c>
      <c r="ZY12">
        <v>0</v>
      </c>
      <c r="ZZ12">
        <v>0</v>
      </c>
      <c r="AAA12">
        <v>0</v>
      </c>
      <c r="AAB12">
        <v>145.80085993493401</v>
      </c>
      <c r="AAC12">
        <v>16.642424756394899</v>
      </c>
      <c r="AAD12">
        <v>0</v>
      </c>
      <c r="AAE12">
        <v>0</v>
      </c>
      <c r="AAF12">
        <v>0</v>
      </c>
      <c r="AAG12">
        <v>0</v>
      </c>
      <c r="AAH12">
        <v>223.326676958946</v>
      </c>
      <c r="AAI12">
        <v>16.713065080684999</v>
      </c>
      <c r="AAJ12">
        <v>0</v>
      </c>
      <c r="AAK12">
        <v>0</v>
      </c>
      <c r="AAL12">
        <v>0</v>
      </c>
      <c r="AAM12">
        <v>0</v>
      </c>
      <c r="AAN12">
        <v>147.547741779424</v>
      </c>
      <c r="AAO12">
        <v>16.623933304801199</v>
      </c>
      <c r="AAP12">
        <v>0</v>
      </c>
      <c r="AAQ12">
        <v>0</v>
      </c>
      <c r="AAR12">
        <v>0</v>
      </c>
      <c r="AAS12">
        <v>0</v>
      </c>
      <c r="AAT12">
        <v>2685.5875322918901</v>
      </c>
      <c r="AAU12">
        <v>16.123049162856798</v>
      </c>
      <c r="AAV12">
        <v>0</v>
      </c>
      <c r="AAW12">
        <v>0</v>
      </c>
      <c r="AAX12">
        <v>0</v>
      </c>
      <c r="AAY12">
        <v>0</v>
      </c>
      <c r="AAZ12">
        <v>128.94411389513101</v>
      </c>
      <c r="ABA12">
        <v>15.9275258167216</v>
      </c>
      <c r="ABB12">
        <v>0</v>
      </c>
      <c r="ABC12">
        <v>0</v>
      </c>
      <c r="ABD12">
        <v>0</v>
      </c>
      <c r="ABE12">
        <v>0</v>
      </c>
      <c r="ABF12">
        <v>147.11939724684601</v>
      </c>
      <c r="ABG12">
        <v>15.9968285023789</v>
      </c>
      <c r="ABH12">
        <v>0</v>
      </c>
      <c r="ABI12">
        <v>0</v>
      </c>
      <c r="ABJ12">
        <v>0</v>
      </c>
      <c r="ABK12">
        <v>0</v>
      </c>
      <c r="ABL12">
        <v>243.381798446467</v>
      </c>
      <c r="ABM12">
        <v>16.036811205334701</v>
      </c>
      <c r="ABN12">
        <v>0</v>
      </c>
      <c r="ABO12">
        <v>0</v>
      </c>
      <c r="ABP12">
        <v>0</v>
      </c>
      <c r="ABQ12">
        <v>0</v>
      </c>
      <c r="ABR12">
        <v>166.58268311127901</v>
      </c>
      <c r="ABS12">
        <v>15.995896972941299</v>
      </c>
      <c r="ABT12">
        <v>0</v>
      </c>
      <c r="ABU12">
        <v>0</v>
      </c>
      <c r="ABV12">
        <v>0</v>
      </c>
      <c r="ABW12">
        <v>0</v>
      </c>
      <c r="ABX12">
        <v>1507.3363590182901</v>
      </c>
      <c r="ABY12">
        <v>15.4951035226289</v>
      </c>
      <c r="ABZ12">
        <v>0</v>
      </c>
      <c r="ACA12">
        <v>0</v>
      </c>
      <c r="ACB12">
        <v>0</v>
      </c>
      <c r="ACC12">
        <v>0</v>
      </c>
      <c r="ACD12">
        <v>0</v>
      </c>
      <c r="ACE12">
        <v>0</v>
      </c>
      <c r="ACF12">
        <v>6.4415279066567601</v>
      </c>
      <c r="ACG12">
        <v>6.4415279066567601</v>
      </c>
      <c r="ACH12">
        <v>0</v>
      </c>
      <c r="ACI12">
        <v>0</v>
      </c>
      <c r="ACJ12">
        <v>0</v>
      </c>
      <c r="ACK12">
        <v>21.11</v>
      </c>
      <c r="ACL12">
        <v>21.11</v>
      </c>
      <c r="ACM12">
        <v>0</v>
      </c>
      <c r="ACN12">
        <v>0</v>
      </c>
      <c r="ACO12">
        <v>0</v>
      </c>
      <c r="ACP12">
        <v>43131.973060960903</v>
      </c>
      <c r="ACR12">
        <v>3052.9863859585898</v>
      </c>
      <c r="ACT12">
        <v>46184.9594469195</v>
      </c>
      <c r="ACV12">
        <v>19.526333551417999</v>
      </c>
      <c r="ACW12">
        <v>18.875604798596299</v>
      </c>
      <c r="ACX12">
        <v>1.7</v>
      </c>
      <c r="ACY12">
        <v>5.3876809131874603</v>
      </c>
      <c r="ACZ12">
        <v>0.76038206660059504</v>
      </c>
      <c r="ADA12">
        <v>18.573668867072001</v>
      </c>
      <c r="ADB12">
        <v>17.974348503837799</v>
      </c>
      <c r="ADC12">
        <v>1.7</v>
      </c>
      <c r="ADD12">
        <v>5.5033952570632998</v>
      </c>
      <c r="ADE12">
        <v>0.75751548089945897</v>
      </c>
      <c r="ADF12">
        <v>17.372817831049499</v>
      </c>
      <c r="ADG12">
        <v>16.922376993678899</v>
      </c>
      <c r="ADH12">
        <v>1.7</v>
      </c>
      <c r="ADI12">
        <v>5.8131655448674397</v>
      </c>
      <c r="ADJ12">
        <v>0.76371220480288404</v>
      </c>
      <c r="ADK12">
        <v>21.907270038049798</v>
      </c>
      <c r="ADL12">
        <v>21.907270038049798</v>
      </c>
      <c r="ADM12">
        <v>0</v>
      </c>
      <c r="ADN12">
        <v>0</v>
      </c>
      <c r="ADO12">
        <v>1</v>
      </c>
      <c r="ADP12">
        <v>21.905253761209099</v>
      </c>
      <c r="ADQ12">
        <v>21.905253761209099</v>
      </c>
      <c r="ADR12">
        <v>0</v>
      </c>
      <c r="ADS12">
        <v>0</v>
      </c>
      <c r="ADT12">
        <v>1</v>
      </c>
      <c r="ADU12">
        <v>21.845717763505402</v>
      </c>
      <c r="ADV12">
        <v>21.845717763505402</v>
      </c>
      <c r="ADW12">
        <v>0</v>
      </c>
      <c r="ADX12">
        <v>0</v>
      </c>
      <c r="ADY12">
        <v>1</v>
      </c>
      <c r="ADZ12">
        <v>21.893681640777402</v>
      </c>
      <c r="AEA12">
        <v>21.893681640777402</v>
      </c>
      <c r="AEB12">
        <v>0</v>
      </c>
      <c r="AEC12">
        <v>0</v>
      </c>
      <c r="AED12">
        <v>1</v>
      </c>
      <c r="AEE12">
        <v>21.9676422187027</v>
      </c>
      <c r="AEF12">
        <v>21.9676422187027</v>
      </c>
      <c r="AEG12">
        <v>0</v>
      </c>
      <c r="AEH12">
        <v>0</v>
      </c>
      <c r="AEI12">
        <v>1</v>
      </c>
      <c r="AEJ12">
        <v>21.916618489944302</v>
      </c>
      <c r="AEK12">
        <v>21.916618489944302</v>
      </c>
      <c r="AEL12">
        <v>0</v>
      </c>
      <c r="AEM12">
        <v>0</v>
      </c>
      <c r="AEN12">
        <v>1</v>
      </c>
      <c r="AEO12">
        <v>21.883491468837899</v>
      </c>
      <c r="AEP12">
        <v>21.883491468837899</v>
      </c>
      <c r="AEQ12">
        <v>0</v>
      </c>
      <c r="AER12">
        <v>0</v>
      </c>
      <c r="AES12">
        <v>1</v>
      </c>
      <c r="AET12">
        <v>21.8867449217733</v>
      </c>
      <c r="AEU12">
        <v>21.8867449217733</v>
      </c>
      <c r="AEV12">
        <v>0</v>
      </c>
      <c r="AEW12">
        <v>0</v>
      </c>
      <c r="AEX12">
        <v>1</v>
      </c>
      <c r="AEY12">
        <v>21.970193758524601</v>
      </c>
      <c r="AEZ12">
        <v>21.970193758524601</v>
      </c>
      <c r="AFA12">
        <v>0</v>
      </c>
      <c r="AFB12">
        <v>0</v>
      </c>
      <c r="AFC12">
        <v>1</v>
      </c>
      <c r="AFD12">
        <v>21.935336116544399</v>
      </c>
      <c r="AFE12">
        <v>21.935336116544399</v>
      </c>
      <c r="AFF12">
        <v>0</v>
      </c>
      <c r="AFG12">
        <v>0</v>
      </c>
      <c r="AFH12">
        <v>1</v>
      </c>
      <c r="AFI12">
        <v>21.8773044553757</v>
      </c>
      <c r="AFJ12">
        <v>21.8773044553757</v>
      </c>
      <c r="AFK12">
        <v>0</v>
      </c>
      <c r="AFL12">
        <v>0</v>
      </c>
      <c r="AFM12">
        <v>1</v>
      </c>
      <c r="AFN12">
        <v>21.8844189833477</v>
      </c>
      <c r="AFO12">
        <v>21.8844189833477</v>
      </c>
      <c r="AFP12">
        <v>0</v>
      </c>
      <c r="AFQ12">
        <v>0</v>
      </c>
      <c r="AFR12">
        <v>1</v>
      </c>
      <c r="AFS12">
        <v>-1.1541230154819799</v>
      </c>
      <c r="AFT12">
        <v>-1.1456760084715101</v>
      </c>
      <c r="AFU12">
        <v>-1.1464147293906199</v>
      </c>
      <c r="AFV12">
        <v>-1.1437943711226399</v>
      </c>
      <c r="AFW12">
        <v>-1.16558476693486</v>
      </c>
      <c r="AFX12">
        <v>-1.1575078670776999</v>
      </c>
      <c r="AFY12">
        <v>-1.16417100929409</v>
      </c>
      <c r="AFZ12">
        <v>-1.1595327104898701</v>
      </c>
      <c r="AGA12">
        <v>-1.1841771534679899</v>
      </c>
      <c r="AGB12">
        <v>-1.1823441768665199</v>
      </c>
      <c r="AGC12">
        <v>-1.17895793447952</v>
      </c>
      <c r="AGD12">
        <v>-1.1748987240503701</v>
      </c>
      <c r="AGE12">
        <v>-1.5520898172945901</v>
      </c>
      <c r="AGF12">
        <v>-1.7017834063575601</v>
      </c>
      <c r="AGG12">
        <v>-1.8782418724782199</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B12">
        <v>3165.8029848791598</v>
      </c>
      <c r="AID12">
        <v>0</v>
      </c>
      <c r="AIF12">
        <v>3228.8421426356999</v>
      </c>
      <c r="AIH12">
        <v>4358.5205739657204</v>
      </c>
      <c r="AIJ12">
        <v>4828.7409514234296</v>
      </c>
      <c r="AIL12">
        <v>0</v>
      </c>
      <c r="AIN12">
        <v>4121.3717674503096</v>
      </c>
      <c r="AIP12">
        <v>4133.4562523470604</v>
      </c>
      <c r="AIR12">
        <v>5590.1554020731601</v>
      </c>
      <c r="AIT12">
        <v>5951.0526424118498</v>
      </c>
      <c r="AIV12">
        <v>0</v>
      </c>
      <c r="AIX12">
        <v>4609.8704831633504</v>
      </c>
      <c r="AIZ12">
        <v>4696.1255364481603</v>
      </c>
      <c r="AJB12">
        <v>6614.6250037053096</v>
      </c>
      <c r="AJD12">
        <v>6904.4231619128204</v>
      </c>
      <c r="AJE12">
        <v>55957.257727326301</v>
      </c>
      <c r="AJG12">
        <v>-3.2540141413290498E-5</v>
      </c>
      <c r="AJJ12">
        <v>2584.0035945918899</v>
      </c>
      <c r="AJL12">
        <v>235.17477943427599</v>
      </c>
      <c r="AJM12">
        <v>0</v>
      </c>
      <c r="AJN12">
        <v>0</v>
      </c>
      <c r="AJO12">
        <v>0</v>
      </c>
      <c r="AJP12">
        <v>0</v>
      </c>
      <c r="AJQ12">
        <v>0</v>
      </c>
      <c r="AJR12">
        <v>0</v>
      </c>
      <c r="AJS12">
        <v>0</v>
      </c>
      <c r="AJT12">
        <v>0</v>
      </c>
      <c r="AJU12">
        <v>0</v>
      </c>
      <c r="AJV12">
        <v>0</v>
      </c>
      <c r="AJW12">
        <v>0</v>
      </c>
      <c r="AJX12">
        <v>4.9366209104726</v>
      </c>
      <c r="AJY12">
        <v>0</v>
      </c>
      <c r="AJZ12">
        <v>0</v>
      </c>
      <c r="AKA12">
        <v>114166.209583783</v>
      </c>
      <c r="AKB12">
        <v>0</v>
      </c>
      <c r="AKC12">
        <v>0</v>
      </c>
      <c r="AKD12">
        <v>64286.19</v>
      </c>
      <c r="AKE12">
        <v>82463.426509483907</v>
      </c>
      <c r="AKF12">
        <v>296868335.43414199</v>
      </c>
      <c r="AKG12">
        <v>70.677407316148503</v>
      </c>
      <c r="AKH12">
        <v>80</v>
      </c>
      <c r="AKI12">
        <v>1.6497025728594199</v>
      </c>
      <c r="AKJ12">
        <v>0.9</v>
      </c>
      <c r="AKK12">
        <v>49674.035331862797</v>
      </c>
      <c r="AKL12">
        <v>63661.129961697399</v>
      </c>
      <c r="AKM12">
        <v>229180067.862111</v>
      </c>
      <c r="AKN12">
        <v>70.677407316148503</v>
      </c>
      <c r="AKO12">
        <v>80</v>
      </c>
      <c r="AKP12">
        <v>1.2747036636769</v>
      </c>
      <c r="AKQ12">
        <v>0.69543134845410104</v>
      </c>
      <c r="AKR12">
        <v>823937.007679036</v>
      </c>
      <c r="AKV12">
        <v>0</v>
      </c>
      <c r="AKZ12">
        <v>0</v>
      </c>
      <c r="ALD12">
        <v>21.11</v>
      </c>
      <c r="ALE12">
        <v>21.11</v>
      </c>
      <c r="ALF12">
        <v>0</v>
      </c>
      <c r="ALG12">
        <v>0</v>
      </c>
      <c r="ALH12">
        <v>0</v>
      </c>
      <c r="ALJ12">
        <v>6.4415279114013098</v>
      </c>
      <c r="ALK12">
        <v>4.6559568605741798E-3</v>
      </c>
      <c r="ALL12">
        <v>5.6203961668190399</v>
      </c>
      <c r="ALM12">
        <v>6.4415279066567601</v>
      </c>
      <c r="ALN12">
        <v>5.6203961668190399</v>
      </c>
      <c r="ALO12">
        <v>3.3100400467171101E-5</v>
      </c>
      <c r="ALP12">
        <v>17.398411002801801</v>
      </c>
      <c r="ALQ12">
        <v>4.6559568605741798E-3</v>
      </c>
      <c r="ALR12">
        <v>37.871683474209298</v>
      </c>
      <c r="ALS12">
        <v>5.6203959502982999</v>
      </c>
      <c r="ALT12">
        <v>14.600453023648001</v>
      </c>
      <c r="ALU12">
        <v>5.6203961668190399</v>
      </c>
      <c r="ALV12">
        <v>14.9772172336544</v>
      </c>
      <c r="ALW12">
        <v>5.6203961668190399</v>
      </c>
      <c r="ALX12">
        <v>7.22</v>
      </c>
      <c r="ALY12">
        <v>9.9999999999999897E-12</v>
      </c>
      <c r="ALZ12">
        <v>6.4415279066567601</v>
      </c>
      <c r="AMA12">
        <v>9.9999999999999897E-12</v>
      </c>
      <c r="AMB12">
        <v>2.9244054536643098E-3</v>
      </c>
      <c r="AMC12">
        <v>6.4415279066567601</v>
      </c>
      <c r="AMD12">
        <v>0</v>
      </c>
      <c r="AME12">
        <v>6.4415279066567601</v>
      </c>
      <c r="AMF12">
        <v>0</v>
      </c>
      <c r="AMG12">
        <v>6.4415279066567601</v>
      </c>
      <c r="AMH12">
        <v>0</v>
      </c>
      <c r="AMI12">
        <v>0</v>
      </c>
      <c r="AMJ12">
        <v>4.2474999999999996</v>
      </c>
      <c r="AMK12">
        <v>36.364045196172597</v>
      </c>
      <c r="AML12">
        <v>0.13561999999999999</v>
      </c>
      <c r="AMM12">
        <v>16.810774622673598</v>
      </c>
      <c r="AMN12">
        <v>0.70884999999999998</v>
      </c>
      <c r="AMO12">
        <v>35.698572161742497</v>
      </c>
      <c r="AMP12">
        <v>0.14327999999999999</v>
      </c>
      <c r="AMQ12">
        <v>54.106100623190599</v>
      </c>
      <c r="AMR12">
        <v>9.7242006352100799E-2</v>
      </c>
      <c r="AMS12">
        <v>34.489988882257897</v>
      </c>
      <c r="AMT12">
        <v>0.229524381331452</v>
      </c>
      <c r="AMU12">
        <v>16.102123178030801</v>
      </c>
      <c r="AMV12">
        <v>0.98275000000000001</v>
      </c>
      <c r="AMW12">
        <v>31.878666170138199</v>
      </c>
      <c r="AMX12">
        <v>0.22114</v>
      </c>
      <c r="AMY12">
        <v>31.206043443969399</v>
      </c>
      <c r="AMZ12">
        <v>0.23172000000000001</v>
      </c>
      <c r="ANA12">
        <v>41.364169029597598</v>
      </c>
      <c r="ANB12">
        <v>0.18554000000000001</v>
      </c>
      <c r="ANC12">
        <v>32.956232327716997</v>
      </c>
      <c r="AND12">
        <v>0.29956022403627502</v>
      </c>
      <c r="ANE12">
        <v>15.4666956263006</v>
      </c>
      <c r="ANF12">
        <v>1.3206500000000001</v>
      </c>
      <c r="ANG12">
        <v>32.555880238734602</v>
      </c>
      <c r="ANH12">
        <v>0.22742000000000001</v>
      </c>
      <c r="ANI12">
        <v>30.866150694343201</v>
      </c>
      <c r="ANJ12">
        <v>0.25796000000000002</v>
      </c>
      <c r="ANK12">
        <v>39.503539466625398</v>
      </c>
      <c r="ANL12">
        <v>0.2293</v>
      </c>
      <c r="ANM12">
        <v>32.160674592755399</v>
      </c>
      <c r="ANN12">
        <v>0.34983933857847299</v>
      </c>
      <c r="ANO12">
        <v>1.3145163876835499</v>
      </c>
      <c r="ANP12">
        <v>1.9207102240362799</v>
      </c>
      <c r="ANQ12">
        <v>2.38516933857847</v>
      </c>
      <c r="ANR12">
        <v>16.810774622673598</v>
      </c>
      <c r="ANS12">
        <v>17.231217229750001</v>
      </c>
      <c r="ANT12">
        <v>17.2345460121653</v>
      </c>
      <c r="ANU12">
        <v>17.249541241562898</v>
      </c>
      <c r="ANV12">
        <v>17.333782811387699</v>
      </c>
      <c r="ANW12">
        <v>16.102123178030801</v>
      </c>
      <c r="ANX12">
        <v>16.605891565289401</v>
      </c>
      <c r="ANY12">
        <v>16.5878642361745</v>
      </c>
      <c r="ANZ12">
        <v>16.676281031003199</v>
      </c>
      <c r="AOA12">
        <v>16.673674710027601</v>
      </c>
      <c r="AOB12">
        <v>15.4666956263006</v>
      </c>
      <c r="AOC12">
        <v>15.9445839493098</v>
      </c>
      <c r="AOD12">
        <v>15.947457397614899</v>
      </c>
      <c r="AOE12">
        <v>15.98724159991</v>
      </c>
      <c r="AOF12">
        <v>15.8636942039162</v>
      </c>
      <c r="AOG12">
        <v>17.398411035624299</v>
      </c>
      <c r="AOH12">
        <v>4.2474999999999996</v>
      </c>
      <c r="AOI12">
        <v>17.4437843823473</v>
      </c>
      <c r="AOJ12">
        <v>4.2474999999999996</v>
      </c>
    </row>
    <row r="13" spans="1:1076">
      <c r="A13" t="s">
        <v>2957</v>
      </c>
      <c r="B13">
        <v>2.9</v>
      </c>
      <c r="D13">
        <v>2.9</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-453.924476942365</v>
      </c>
      <c r="GC13">
        <v>-595.29956770226102</v>
      </c>
      <c r="GD13">
        <v>-1023.3836291725</v>
      </c>
      <c r="GE13">
        <v>-297.47848969369699</v>
      </c>
      <c r="GF13">
        <v>-374.15001108551598</v>
      </c>
      <c r="GG13">
        <v>-621.96407959853195</v>
      </c>
      <c r="GH13">
        <v>-444.31735733558997</v>
      </c>
      <c r="GI13">
        <v>-576.41814104613104</v>
      </c>
      <c r="GJ13">
        <v>-954.75163978393198</v>
      </c>
      <c r="GK13">
        <v>-299.80858551072498</v>
      </c>
      <c r="GL13">
        <v>-373.82486706937499</v>
      </c>
      <c r="GM13">
        <v>-623.74367850945703</v>
      </c>
      <c r="GN13">
        <v>-96.337004440827002</v>
      </c>
      <c r="GO13">
        <v>18.3251605442311</v>
      </c>
      <c r="GP13">
        <v>19.377115218749701</v>
      </c>
      <c r="GQ13">
        <v>27.654412176110899</v>
      </c>
      <c r="GR13">
        <v>-248.03836593596299</v>
      </c>
      <c r="GS13">
        <v>-1021.43156519207</v>
      </c>
      <c r="GT13">
        <v>-83.019797257742297</v>
      </c>
      <c r="GU13">
        <v>18.486089424132</v>
      </c>
      <c r="GV13">
        <v>19.4394723567301</v>
      </c>
      <c r="GW13">
        <v>-19.570431059512899</v>
      </c>
      <c r="GX13">
        <v>-271.46432032802102</v>
      </c>
      <c r="GY13">
        <v>-745.177124051237</v>
      </c>
      <c r="GZ13">
        <v>-127.33959857615</v>
      </c>
      <c r="HA13">
        <v>18.520285647063801</v>
      </c>
      <c r="HB13">
        <v>19.439585321049599</v>
      </c>
      <c r="HC13">
        <v>-34.722924807517799</v>
      </c>
      <c r="HD13">
        <v>-423.00651157446998</v>
      </c>
      <c r="HE13">
        <v>-1141.86074460954</v>
      </c>
      <c r="HF13">
        <v>-83.112492876340198</v>
      </c>
      <c r="HG13">
        <v>18.462556262426101</v>
      </c>
      <c r="HH13">
        <v>19.427538031688801</v>
      </c>
      <c r="HI13">
        <v>-16.650465845160301</v>
      </c>
      <c r="HJ13">
        <v>-263.21054683443901</v>
      </c>
      <c r="HK13">
        <v>-737.511374771291</v>
      </c>
      <c r="HL13">
        <v>-463.69461625223602</v>
      </c>
      <c r="HM13">
        <v>19.3901442386023</v>
      </c>
      <c r="HN13">
        <v>18.877760064848399</v>
      </c>
      <c r="HO13">
        <v>-484.71022333338198</v>
      </c>
      <c r="HP13">
        <v>-695.94425795848201</v>
      </c>
      <c r="HQ13">
        <v>19.1681933785501</v>
      </c>
      <c r="HR13">
        <v>-1169.5834726038399</v>
      </c>
      <c r="HS13">
        <v>-299.33646466023799</v>
      </c>
      <c r="HT13">
        <v>19.411395968655398</v>
      </c>
      <c r="HU13">
        <v>18.890764583769901</v>
      </c>
      <c r="HV13">
        <v>-279.37605297588402</v>
      </c>
      <c r="HW13">
        <v>-426.69457048496099</v>
      </c>
      <c r="HX13">
        <v>19.261545124568801</v>
      </c>
      <c r="HY13">
        <v>-691.63579503210599</v>
      </c>
      <c r="HZ13">
        <v>19.400026462494498</v>
      </c>
      <c r="IA13">
        <v>18.882294647685299</v>
      </c>
      <c r="IB13">
        <v>-465.23360542936803</v>
      </c>
      <c r="IC13">
        <v>-451.13940154946198</v>
      </c>
      <c r="ID13">
        <v>-662.38818475739902</v>
      </c>
      <c r="IE13">
        <v>19.244911872819699</v>
      </c>
      <c r="IF13">
        <v>-1085.88366875219</v>
      </c>
      <c r="IG13">
        <v>-52.1721375669729</v>
      </c>
      <c r="IH13">
        <v>19.404213827125702</v>
      </c>
      <c r="II13">
        <v>18.887449106681999</v>
      </c>
      <c r="IJ13">
        <v>-277.12702527281402</v>
      </c>
      <c r="IK13">
        <v>-52.0165733911115</v>
      </c>
      <c r="IL13">
        <v>-300.28441830745999</v>
      </c>
      <c r="IM13">
        <v>-424.34698431869202</v>
      </c>
      <c r="IN13">
        <v>19.258941096215199</v>
      </c>
      <c r="IO13">
        <v>1.8632867818584</v>
      </c>
      <c r="IP13">
        <v>-684.62370041134398</v>
      </c>
      <c r="IQ13">
        <v>60.916053855785997</v>
      </c>
      <c r="IR13">
        <v>37.747193342093603</v>
      </c>
      <c r="IS13">
        <v>61.749680922196397</v>
      </c>
      <c r="IT13">
        <v>37.397350798482996</v>
      </c>
      <c r="IU13">
        <v>-857.43593822583898</v>
      </c>
      <c r="IV13">
        <v>-121.421853130184</v>
      </c>
      <c r="IW13">
        <v>18.026542943748598</v>
      </c>
      <c r="IX13">
        <v>19.1681933785501</v>
      </c>
      <c r="IY13">
        <v>-15.9298056981205</v>
      </c>
      <c r="IZ13">
        <v>-465.97194994931601</v>
      </c>
      <c r="JA13">
        <v>-1394.2940156110501</v>
      </c>
      <c r="JB13">
        <v>-98.026904456308699</v>
      </c>
      <c r="JC13">
        <v>18.266432132794499</v>
      </c>
      <c r="JD13">
        <v>19.261545124568801</v>
      </c>
      <c r="JE13">
        <v>-51.8353146212092</v>
      </c>
      <c r="JF13">
        <v>-402.010368182175</v>
      </c>
      <c r="JG13">
        <v>-945.22083537455296</v>
      </c>
      <c r="JH13">
        <v>-142.903669649271</v>
      </c>
      <c r="JI13">
        <v>18.2414201833469</v>
      </c>
      <c r="JJ13">
        <v>19.244911872819699</v>
      </c>
      <c r="JK13">
        <v>-65.815349676303398</v>
      </c>
      <c r="JL13">
        <v>-580.19516725502001</v>
      </c>
      <c r="JM13">
        <v>-1423.94927408577</v>
      </c>
      <c r="JN13">
        <v>-100.91592753601699</v>
      </c>
      <c r="JO13">
        <v>18.2797558533975</v>
      </c>
      <c r="JP13">
        <v>19.258941096215199</v>
      </c>
      <c r="JQ13">
        <v>0.65346141579641703</v>
      </c>
      <c r="JR13">
        <v>-55.838393344768797</v>
      </c>
      <c r="JS13">
        <v>1.78997212974806</v>
      </c>
      <c r="JT13">
        <v>-408.85397316059499</v>
      </c>
      <c r="JU13">
        <v>-943.30982037548495</v>
      </c>
      <c r="JV13">
        <v>-504.531858583619</v>
      </c>
      <c r="JW13">
        <v>-815.22955337166195</v>
      </c>
      <c r="JX13">
        <v>-1260.9369303501101</v>
      </c>
      <c r="JY13">
        <v>-320.06169096308503</v>
      </c>
      <c r="JZ13">
        <v>-487.01632850436698</v>
      </c>
      <c r="KA13">
        <v>-731.92406167499496</v>
      </c>
      <c r="KB13">
        <v>-481.20044923257802</v>
      </c>
      <c r="KC13">
        <v>-755.16706944091504</v>
      </c>
      <c r="KD13">
        <v>-1145.38040553157</v>
      </c>
      <c r="KE13">
        <v>-317.41566827104498</v>
      </c>
      <c r="KF13">
        <v>17.754836400700501</v>
      </c>
      <c r="KG13">
        <v>-322.42006474131398</v>
      </c>
      <c r="KH13">
        <v>1.0386865524684501</v>
      </c>
      <c r="KI13">
        <v>-476.61200848958202</v>
      </c>
      <c r="KJ13">
        <v>-708.84483916389502</v>
      </c>
      <c r="KK13">
        <v>-137.21090617779799</v>
      </c>
      <c r="KL13">
        <v>17.975608548037201</v>
      </c>
      <c r="KM13">
        <v>19.0216440149023</v>
      </c>
      <c r="KN13">
        <v>-43.214179891909303</v>
      </c>
      <c r="KO13">
        <v>16.972973699918899</v>
      </c>
      <c r="KP13">
        <v>-3.3622844627208099</v>
      </c>
      <c r="KQ13">
        <v>-504.45443855261402</v>
      </c>
      <c r="KR13">
        <v>-1301.35353275018</v>
      </c>
      <c r="KS13">
        <v>-99.606069740323505</v>
      </c>
      <c r="KT13">
        <v>18.277977505112101</v>
      </c>
      <c r="KU13">
        <v>19.1699120762751</v>
      </c>
      <c r="KV13">
        <v>-59.889975825383303</v>
      </c>
      <c r="KW13">
        <v>17.373777873271401</v>
      </c>
      <c r="KX13">
        <v>-3.2531449119274201</v>
      </c>
      <c r="KY13">
        <v>-380.55892472030803</v>
      </c>
      <c r="KZ13">
        <v>-828.65933459438804</v>
      </c>
      <c r="LA13">
        <v>-150.93890209342999</v>
      </c>
      <c r="LB13">
        <v>18.251981284457202</v>
      </c>
      <c r="LC13">
        <v>19.141183549533999</v>
      </c>
      <c r="LD13">
        <v>-94.788612140231507</v>
      </c>
      <c r="LE13">
        <v>17.351171416659199</v>
      </c>
      <c r="LF13">
        <v>-3.3485678384547999</v>
      </c>
      <c r="LG13">
        <v>-598.72641662157605</v>
      </c>
      <c r="LH13">
        <v>-1307.49669228735</v>
      </c>
      <c r="LI13">
        <v>-103.609566397241</v>
      </c>
      <c r="LJ13">
        <v>18.354297464092699</v>
      </c>
      <c r="LK13">
        <v>19.193006297821899</v>
      </c>
      <c r="LL13">
        <v>-70.132532872139095</v>
      </c>
      <c r="LM13">
        <v>17.491333964052401</v>
      </c>
      <c r="LN13">
        <v>-2.8794157094838502</v>
      </c>
      <c r="LO13">
        <v>-393.756888149514</v>
      </c>
      <c r="LP13">
        <v>-816.71424690887204</v>
      </c>
      <c r="LQ13">
        <v>-32.577202919643099</v>
      </c>
      <c r="LR13">
        <v>17.2261323895274</v>
      </c>
      <c r="LS13">
        <v>16.440999999999999</v>
      </c>
      <c r="LT13">
        <v>-66.583720583639504</v>
      </c>
      <c r="LU13">
        <v>-622.08299899143299</v>
      </c>
      <c r="LV13">
        <v>17.872672862197</v>
      </c>
      <c r="LW13">
        <v>19.114958731471202</v>
      </c>
      <c r="LX13">
        <v>175.83893949331801</v>
      </c>
      <c r="LY13">
        <v>-20.2254766495826</v>
      </c>
      <c r="LZ13">
        <v>17.183754790976</v>
      </c>
      <c r="MA13">
        <v>16.440999999999999</v>
      </c>
      <c r="MB13">
        <v>-26.576980854229799</v>
      </c>
      <c r="MC13">
        <v>-382.33867692623602</v>
      </c>
      <c r="MD13">
        <v>17.840918151412499</v>
      </c>
      <c r="ME13">
        <v>19.1225334517836</v>
      </c>
      <c r="MF13">
        <v>129.90536106614701</v>
      </c>
      <c r="MG13">
        <v>-31.094556126158999</v>
      </c>
      <c r="MH13">
        <v>17.210451016512899</v>
      </c>
      <c r="MI13">
        <v>16.440999999999999</v>
      </c>
      <c r="MJ13">
        <v>-37.463962626710099</v>
      </c>
      <c r="MK13">
        <v>-591.47707408434303</v>
      </c>
      <c r="ML13">
        <v>17.857856571323001</v>
      </c>
      <c r="MM13">
        <v>19.121401105968399</v>
      </c>
      <c r="MN13">
        <v>205.28306308941799</v>
      </c>
      <c r="MO13">
        <v>-20.993033069762902</v>
      </c>
      <c r="MP13">
        <v>17.182661971996499</v>
      </c>
      <c r="MQ13">
        <v>16.440999999999999</v>
      </c>
      <c r="MR13">
        <v>-27.702555207135699</v>
      </c>
      <c r="MS13">
        <v>-381.59984690077403</v>
      </c>
      <c r="MT13">
        <v>17.8381005543228</v>
      </c>
      <c r="MU13">
        <v>19.116893940132702</v>
      </c>
      <c r="MV13">
        <v>128.36908621740699</v>
      </c>
      <c r="MW13">
        <v>-29.259714554445502</v>
      </c>
      <c r="MX13">
        <v>16.822680759339299</v>
      </c>
      <c r="MY13">
        <v>17.369976956838201</v>
      </c>
      <c r="MZ13">
        <v>-5.4576832616148696</v>
      </c>
      <c r="NA13">
        <v>-514.33718443911198</v>
      </c>
      <c r="NB13">
        <v>17.431219321137799</v>
      </c>
      <c r="NC13">
        <v>18.8313410198461</v>
      </c>
      <c r="ND13">
        <v>222.71602456746101</v>
      </c>
      <c r="NE13">
        <v>-17.140619822738199</v>
      </c>
      <c r="NF13">
        <v>16.8465792344279</v>
      </c>
      <c r="NG13">
        <v>17.563305318204801</v>
      </c>
      <c r="NH13">
        <v>24.454294608374902</v>
      </c>
      <c r="NI13">
        <v>-291.34718526003701</v>
      </c>
      <c r="NJ13">
        <v>17.450142486734599</v>
      </c>
      <c r="NK13">
        <v>18.866694788691099</v>
      </c>
      <c r="NL13">
        <v>168.17349276224499</v>
      </c>
      <c r="NM13">
        <v>-27.150711782481</v>
      </c>
      <c r="NN13">
        <v>16.9203546536761</v>
      </c>
      <c r="NO13">
        <v>17.6330795312216</v>
      </c>
      <c r="NP13">
        <v>39.4094606927111</v>
      </c>
      <c r="NQ13" s="35">
        <v>-436.73900512104399</v>
      </c>
      <c r="NR13" s="35">
        <v>17.499328963906098</v>
      </c>
      <c r="NS13">
        <v>18.874220262882499</v>
      </c>
      <c r="NT13">
        <v>256.49794677405401</v>
      </c>
      <c r="NU13">
        <v>-17.716318322792699</v>
      </c>
      <c r="NV13">
        <v>16.830452661287399</v>
      </c>
      <c r="NW13">
        <v>17.5353262144322</v>
      </c>
      <c r="NX13">
        <v>1.7</v>
      </c>
      <c r="NY13">
        <v>25.327911022801398</v>
      </c>
      <c r="NZ13">
        <v>-290.66028394172201</v>
      </c>
      <c r="OA13">
        <v>17.435723478666699</v>
      </c>
      <c r="OB13">
        <v>18.857027044443502</v>
      </c>
      <c r="OC13">
        <v>1.7</v>
      </c>
      <c r="OD13">
        <v>169.45371094059399</v>
      </c>
      <c r="OE13">
        <v>1.7</v>
      </c>
      <c r="OF13">
        <v>1.7</v>
      </c>
      <c r="OG13">
        <v>-28.608657539699301</v>
      </c>
      <c r="OH13">
        <v>16.061162949290701</v>
      </c>
      <c r="OI13">
        <v>16.913746614706699</v>
      </c>
      <c r="OJ13">
        <v>-14.5824239877529</v>
      </c>
      <c r="OK13">
        <v>-610.97203945900799</v>
      </c>
      <c r="OL13">
        <v>16.766556252595201</v>
      </c>
      <c r="OM13">
        <v>18.470225115520101</v>
      </c>
      <c r="ON13">
        <v>249.90731519511999</v>
      </c>
      <c r="OO13">
        <v>-16.575817885953501</v>
      </c>
      <c r="OP13">
        <v>16.2324480310997</v>
      </c>
      <c r="OQ13">
        <v>17.232984835546301</v>
      </c>
      <c r="OR13">
        <v>22.0602818852308</v>
      </c>
      <c r="OS13">
        <v>-341.455674752959</v>
      </c>
      <c r="OT13">
        <v>16.922584856410101</v>
      </c>
      <c r="OU13">
        <v>18.588705900381399</v>
      </c>
      <c r="OV13">
        <v>186.39419514287101</v>
      </c>
      <c r="OW13">
        <v>-25.568339973672298</v>
      </c>
      <c r="OX13">
        <v>16.2799592355226</v>
      </c>
      <c r="OY13">
        <v>17.223388108115401</v>
      </c>
      <c r="OZ13">
        <v>40.1127112709732</v>
      </c>
      <c r="PA13">
        <v>-522.39160514721004</v>
      </c>
      <c r="PB13">
        <v>16.956126806971501</v>
      </c>
      <c r="PC13">
        <v>18.5829607973637</v>
      </c>
      <c r="PD13">
        <v>293.64415788188398</v>
      </c>
      <c r="PE13">
        <v>-16.508517645311201</v>
      </c>
      <c r="PF13">
        <v>16.258114803714101</v>
      </c>
      <c r="PG13">
        <v>17.259145616363298</v>
      </c>
      <c r="PH13">
        <v>1.7</v>
      </c>
      <c r="PI13">
        <v>30.675654685293399</v>
      </c>
      <c r="PJ13">
        <v>-329.68783073518699</v>
      </c>
      <c r="PK13">
        <v>16.945511128801101</v>
      </c>
      <c r="PL13">
        <v>18.601267301700101</v>
      </c>
      <c r="PM13" s="35">
        <v>1.7</v>
      </c>
      <c r="PN13">
        <v>194.35700585745599</v>
      </c>
      <c r="PO13">
        <v>19.219882818920802</v>
      </c>
      <c r="PP13">
        <v>19.2554909703282</v>
      </c>
      <c r="PQ13">
        <v>19.240996839117699</v>
      </c>
      <c r="PR13">
        <v>19.249040132302</v>
      </c>
      <c r="PS13">
        <v>18.820918570397101</v>
      </c>
      <c r="PT13">
        <v>18.976943285285</v>
      </c>
      <c r="PU13">
        <v>19.035380483781399</v>
      </c>
      <c r="PV13">
        <v>19.017541476799899</v>
      </c>
      <c r="PW13">
        <v>19.029629270098301</v>
      </c>
      <c r="PX13">
        <v>18.091674985391698</v>
      </c>
      <c r="PY13">
        <v>18.715950633806798</v>
      </c>
      <c r="PZ13">
        <v>18.836157572452901</v>
      </c>
      <c r="QA13">
        <v>18.802150008924901</v>
      </c>
      <c r="QB13">
        <v>18.8470818711391</v>
      </c>
      <c r="QC13">
        <v>17.109786219843201</v>
      </c>
      <c r="QD13">
        <v>16.036535498001601</v>
      </c>
      <c r="QE13">
        <v>20.176103499877701</v>
      </c>
      <c r="QF13">
        <v>20.1950156340361</v>
      </c>
      <c r="QG13">
        <v>20.1853325362482</v>
      </c>
      <c r="QH13">
        <v>20.192452079726401</v>
      </c>
      <c r="QI13">
        <v>19.167765519863799</v>
      </c>
      <c r="QJ13">
        <v>20.0577147910641</v>
      </c>
      <c r="QK13">
        <v>20.081062077665699</v>
      </c>
      <c r="QL13">
        <v>20.073338300109999</v>
      </c>
      <c r="QM13">
        <v>20.077030542936001</v>
      </c>
      <c r="QN13">
        <v>-2184.8695579568898</v>
      </c>
      <c r="QO13">
        <v>18.348428722698099</v>
      </c>
      <c r="QP13">
        <v>-856.02799582260798</v>
      </c>
      <c r="QQ13">
        <v>19.928014495074901</v>
      </c>
      <c r="QR13">
        <v>19.985026042608801</v>
      </c>
      <c r="QS13">
        <v>19.966515618109899</v>
      </c>
      <c r="QT13">
        <v>19.987041960520799</v>
      </c>
      <c r="QU13">
        <v>17.309855313529699</v>
      </c>
      <c r="QV13">
        <v>15.5984690189406</v>
      </c>
      <c r="QW13">
        <v>0</v>
      </c>
      <c r="QX13">
        <v>0</v>
      </c>
      <c r="QY13">
        <v>0</v>
      </c>
      <c r="QZ13">
        <v>0</v>
      </c>
      <c r="RA13">
        <v>0</v>
      </c>
      <c r="RB13">
        <v>0</v>
      </c>
      <c r="RC13">
        <v>0</v>
      </c>
      <c r="RD13">
        <v>0</v>
      </c>
      <c r="RE13">
        <v>0</v>
      </c>
      <c r="RF13">
        <v>0</v>
      </c>
      <c r="RG13">
        <v>0</v>
      </c>
      <c r="RH13" s="35">
        <v>0</v>
      </c>
      <c r="RI13">
        <v>3834.3892796042301</v>
      </c>
      <c r="RJ13" s="35">
        <v>0</v>
      </c>
      <c r="RK13">
        <v>21.132324180834601</v>
      </c>
      <c r="RL13">
        <v>3800.6544792557502</v>
      </c>
      <c r="RM13" s="35">
        <v>3800.6544792557502</v>
      </c>
      <c r="RN13">
        <v>7931.4963329918701</v>
      </c>
      <c r="RO13" s="35">
        <v>2483.5920121170302</v>
      </c>
      <c r="RP13">
        <v>0</v>
      </c>
      <c r="RQ13" s="35">
        <v>21.1345402977439</v>
      </c>
      <c r="RR13" s="35">
        <v>2462.25521939483</v>
      </c>
      <c r="RS13">
        <v>2462.25521939483</v>
      </c>
      <c r="RT13">
        <v>5085.5444469474696</v>
      </c>
      <c r="RU13">
        <v>3650.09511970221</v>
      </c>
      <c r="RV13">
        <v>0</v>
      </c>
      <c r="RW13">
        <v>21.129668233378698</v>
      </c>
      <c r="RX13">
        <v>3623.6428432583002</v>
      </c>
      <c r="RY13">
        <v>3623.6428432583002</v>
      </c>
      <c r="RZ13">
        <v>7754.4877027738103</v>
      </c>
      <c r="SA13">
        <v>2457.1644068968399</v>
      </c>
      <c r="SB13">
        <v>0</v>
      </c>
      <c r="SC13">
        <v>21.135864027150902</v>
      </c>
      <c r="SD13">
        <v>2434.5648436353499</v>
      </c>
      <c r="SE13">
        <v>2434.5648436353499</v>
      </c>
      <c r="SF13">
        <v>5057.8425322482299</v>
      </c>
      <c r="SG13">
        <v>0</v>
      </c>
      <c r="SH13">
        <v>2391.14222812261</v>
      </c>
      <c r="SI13">
        <v>19.514612469330601</v>
      </c>
      <c r="SJ13">
        <v>14847.694102572499</v>
      </c>
      <c r="SK13">
        <v>14847.694102572499</v>
      </c>
      <c r="SL13">
        <v>37244.091595713202</v>
      </c>
      <c r="SM13">
        <v>21.1111</v>
      </c>
      <c r="SN13">
        <v>23.8889</v>
      </c>
      <c r="SO13">
        <v>347.53283925861899</v>
      </c>
      <c r="SP13">
        <v>0</v>
      </c>
      <c r="SQ13">
        <v>18.188842234726</v>
      </c>
      <c r="SR13">
        <v>0</v>
      </c>
      <c r="SS13">
        <v>0</v>
      </c>
      <c r="ST13">
        <v>0</v>
      </c>
      <c r="SU13">
        <v>411.14570520858598</v>
      </c>
      <c r="SV13">
        <v>0</v>
      </c>
      <c r="SW13">
        <v>18.7835019933963</v>
      </c>
      <c r="SX13">
        <v>0</v>
      </c>
      <c r="SY13">
        <v>0</v>
      </c>
      <c r="SZ13">
        <v>0</v>
      </c>
      <c r="TA13">
        <v>640.57170646155203</v>
      </c>
      <c r="TB13">
        <v>0</v>
      </c>
      <c r="TC13">
        <v>18.843079077888699</v>
      </c>
      <c r="TD13">
        <v>0</v>
      </c>
      <c r="TE13">
        <v>0</v>
      </c>
      <c r="TF13">
        <v>0</v>
      </c>
      <c r="TG13">
        <v>398.53263599866801</v>
      </c>
      <c r="TH13">
        <v>0</v>
      </c>
      <c r="TI13">
        <v>18.728192933510901</v>
      </c>
      <c r="TJ13">
        <v>0</v>
      </c>
      <c r="TK13">
        <v>0</v>
      </c>
      <c r="TL13">
        <v>0</v>
      </c>
      <c r="TM13">
        <v>1314.71073059939</v>
      </c>
      <c r="TN13">
        <v>0</v>
      </c>
      <c r="TO13">
        <v>18.358242871178199</v>
      </c>
      <c r="TP13">
        <v>0</v>
      </c>
      <c r="TQ13">
        <v>0</v>
      </c>
      <c r="TR13">
        <v>0</v>
      </c>
      <c r="TS13">
        <v>4428.1145451503999</v>
      </c>
      <c r="TT13">
        <v>0</v>
      </c>
      <c r="TU13">
        <v>21.138486296843102</v>
      </c>
      <c r="TV13">
        <v>4389.1299744181197</v>
      </c>
      <c r="TW13">
        <v>4389.1299744181197</v>
      </c>
      <c r="TX13">
        <v>8519.8497572168108</v>
      </c>
      <c r="TY13">
        <v>2817.7186565348502</v>
      </c>
      <c r="TZ13">
        <v>0</v>
      </c>
      <c r="UA13">
        <v>21.126743671549999</v>
      </c>
      <c r="UB13">
        <v>2803.9300196907202</v>
      </c>
      <c r="UC13">
        <v>2803.9300196907202</v>
      </c>
      <c r="UD13">
        <v>5427.28798549977</v>
      </c>
      <c r="UE13">
        <v>4194.0223915195802</v>
      </c>
      <c r="UF13">
        <v>0</v>
      </c>
      <c r="UG13">
        <v>21.129135123420099</v>
      </c>
      <c r="UH13">
        <v>4168.7920338231497</v>
      </c>
      <c r="UI13">
        <v>4168.7920338231497</v>
      </c>
      <c r="UJ13">
        <v>8299.6420183723003</v>
      </c>
      <c r="UK13">
        <v>2767.1711578056502</v>
      </c>
      <c r="UL13">
        <v>0</v>
      </c>
      <c r="UM13">
        <v>21.124431815773601</v>
      </c>
      <c r="UN13">
        <v>2755.5142627109699</v>
      </c>
      <c r="UO13">
        <v>2755.5142627109699</v>
      </c>
      <c r="UP13">
        <v>5378.8934427498598</v>
      </c>
      <c r="UQ13">
        <v>0</v>
      </c>
      <c r="UR13">
        <v>3002.8969135972602</v>
      </c>
      <c r="US13">
        <v>18.605182460004599</v>
      </c>
      <c r="UT13">
        <v>21191.104117451901</v>
      </c>
      <c r="UU13">
        <v>21191.104117451901</v>
      </c>
      <c r="UV13">
        <v>43400.368806810497</v>
      </c>
      <c r="UW13">
        <v>21.1111</v>
      </c>
      <c r="UX13">
        <v>23.8889</v>
      </c>
      <c r="UY13">
        <v>661.28454379631603</v>
      </c>
      <c r="UZ13">
        <v>0</v>
      </c>
      <c r="VA13">
        <v>18.218325920321501</v>
      </c>
      <c r="VB13">
        <v>0</v>
      </c>
      <c r="VC13">
        <v>0</v>
      </c>
      <c r="VD13">
        <v>0</v>
      </c>
      <c r="VE13">
        <v>610.33208057694901</v>
      </c>
      <c r="VF13">
        <v>0</v>
      </c>
      <c r="VG13">
        <v>18.865599619410698</v>
      </c>
      <c r="VH13">
        <v>0</v>
      </c>
      <c r="VI13">
        <v>0</v>
      </c>
      <c r="VJ13">
        <v>0</v>
      </c>
      <c r="VK13">
        <v>868.39543054738203</v>
      </c>
      <c r="VL13">
        <v>0</v>
      </c>
      <c r="VM13">
        <v>18.7541801137228</v>
      </c>
      <c r="VN13">
        <v>0</v>
      </c>
      <c r="VO13">
        <v>0</v>
      </c>
      <c r="VP13">
        <v>0</v>
      </c>
      <c r="VQ13">
        <v>625.68348619180699</v>
      </c>
      <c r="VR13">
        <v>0</v>
      </c>
      <c r="VS13">
        <v>18.912196582572399</v>
      </c>
      <c r="VT13">
        <v>0</v>
      </c>
      <c r="VU13">
        <v>0</v>
      </c>
      <c r="VV13">
        <v>0</v>
      </c>
      <c r="VW13">
        <v>1956.4374272324901</v>
      </c>
      <c r="VX13">
        <v>0</v>
      </c>
      <c r="VY13">
        <v>17.839686911768499</v>
      </c>
      <c r="VZ13">
        <v>0</v>
      </c>
      <c r="WA13">
        <v>0</v>
      </c>
      <c r="WB13">
        <v>0</v>
      </c>
      <c r="WC13">
        <v>4856.0084380905701</v>
      </c>
      <c r="WD13">
        <v>0</v>
      </c>
      <c r="WE13">
        <v>21.1400783563431</v>
      </c>
      <c r="WF13">
        <v>4816.88368503115</v>
      </c>
      <c r="WG13">
        <v>4816.88368503115</v>
      </c>
      <c r="WH13">
        <v>8946.2156107944793</v>
      </c>
      <c r="WI13">
        <v>0</v>
      </c>
      <c r="WJ13">
        <v>3044.9823337534899</v>
      </c>
      <c r="WK13">
        <v>0</v>
      </c>
      <c r="WL13">
        <v>21.133894512764702</v>
      </c>
      <c r="WM13">
        <v>3025.2716622264402</v>
      </c>
      <c r="WN13">
        <v>3025.2716622264402</v>
      </c>
      <c r="WO13">
        <v>5647.7007940986296</v>
      </c>
      <c r="WP13">
        <v>21.1111</v>
      </c>
      <c r="WQ13">
        <v>23.8889</v>
      </c>
      <c r="WR13">
        <v>4531.4904395058202</v>
      </c>
      <c r="WS13">
        <v>0</v>
      </c>
      <c r="WT13">
        <v>21.130881227294999</v>
      </c>
      <c r="WU13">
        <v>4504.5021512738404</v>
      </c>
      <c r="WV13">
        <v>4504.5021512738404</v>
      </c>
      <c r="WW13">
        <v>8633.9685416360699</v>
      </c>
      <c r="WX13">
        <v>0</v>
      </c>
      <c r="WY13">
        <v>2954.9189928022101</v>
      </c>
      <c r="WZ13">
        <v>0</v>
      </c>
      <c r="XA13">
        <v>21.127002049902501</v>
      </c>
      <c r="XB13">
        <v>2941.3360949445801</v>
      </c>
      <c r="XC13">
        <v>2941.3360949445801</v>
      </c>
      <c r="XD13">
        <v>5563.8293398741898</v>
      </c>
      <c r="XE13">
        <v>0</v>
      </c>
      <c r="XF13">
        <v>3218.8407889558298</v>
      </c>
      <c r="XG13">
        <v>17.5099244072163</v>
      </c>
      <c r="XH13">
        <v>28847.026555639099</v>
      </c>
      <c r="XI13">
        <v>28847.026555639099</v>
      </c>
      <c r="XJ13">
        <v>51123.410346044999</v>
      </c>
      <c r="XK13">
        <v>21.1111</v>
      </c>
      <c r="XL13">
        <v>23.8889</v>
      </c>
      <c r="XM13">
        <v>777.86564830274904</v>
      </c>
      <c r="XN13">
        <v>0</v>
      </c>
      <c r="XO13">
        <v>18.3614059246678</v>
      </c>
      <c r="XP13">
        <v>0</v>
      </c>
      <c r="XQ13">
        <v>0</v>
      </c>
      <c r="XR13">
        <v>0</v>
      </c>
      <c r="XS13">
        <v>609.61052641415199</v>
      </c>
      <c r="XT13">
        <v>0</v>
      </c>
      <c r="XU13">
        <v>18.938303144827401</v>
      </c>
      <c r="XV13">
        <v>0</v>
      </c>
      <c r="XW13">
        <v>0</v>
      </c>
      <c r="XX13">
        <v>0</v>
      </c>
      <c r="XY13">
        <v>946.96689276660095</v>
      </c>
      <c r="XZ13">
        <v>0</v>
      </c>
      <c r="YA13">
        <v>18.9135725097956</v>
      </c>
      <c r="YB13">
        <v>0</v>
      </c>
      <c r="YC13">
        <v>0</v>
      </c>
      <c r="YD13">
        <v>0</v>
      </c>
      <c r="YE13">
        <v>640.19769710849005</v>
      </c>
      <c r="YF13">
        <v>0</v>
      </c>
      <c r="YG13">
        <v>19.094005259882302</v>
      </c>
      <c r="YH13">
        <v>0</v>
      </c>
      <c r="YI13">
        <v>0</v>
      </c>
      <c r="YJ13">
        <v>0</v>
      </c>
      <c r="YK13">
        <v>3275.5797479549501</v>
      </c>
      <c r="YL13">
        <v>0</v>
      </c>
      <c r="YM13">
        <v>16.981513387992099</v>
      </c>
      <c r="YN13">
        <v>0</v>
      </c>
      <c r="YO13">
        <v>0</v>
      </c>
      <c r="YP13">
        <v>0</v>
      </c>
      <c r="YQ13">
        <v>0</v>
      </c>
      <c r="YR13">
        <v>65.361230036261205</v>
      </c>
      <c r="YS13">
        <v>17.417539343854099</v>
      </c>
      <c r="YT13">
        <v>0</v>
      </c>
      <c r="YU13">
        <v>0</v>
      </c>
      <c r="YV13">
        <v>0</v>
      </c>
      <c r="YW13">
        <v>0</v>
      </c>
      <c r="YX13">
        <v>77.609508534525304</v>
      </c>
      <c r="YY13">
        <v>17.308205823056198</v>
      </c>
      <c r="YZ13">
        <v>0</v>
      </c>
      <c r="ZA13">
        <v>0</v>
      </c>
      <c r="ZB13">
        <v>0</v>
      </c>
      <c r="ZC13">
        <v>0</v>
      </c>
      <c r="ZD13">
        <v>128.35539521322201</v>
      </c>
      <c r="ZE13">
        <v>17.322596160062702</v>
      </c>
      <c r="ZF13">
        <v>0</v>
      </c>
      <c r="ZG13">
        <v>0</v>
      </c>
      <c r="ZH13">
        <v>0</v>
      </c>
      <c r="ZI13">
        <v>0</v>
      </c>
      <c r="ZJ13">
        <v>74.071969793215501</v>
      </c>
      <c r="ZK13">
        <v>17.3119014520436</v>
      </c>
      <c r="ZL13">
        <v>0</v>
      </c>
      <c r="ZM13">
        <v>0</v>
      </c>
      <c r="ZN13">
        <v>0</v>
      </c>
      <c r="ZO13">
        <v>0</v>
      </c>
      <c r="ZP13">
        <v>2985.0580808314899</v>
      </c>
      <c r="ZQ13">
        <v>16.875240016360401</v>
      </c>
      <c r="ZR13">
        <v>0</v>
      </c>
      <c r="ZS13">
        <v>0</v>
      </c>
      <c r="ZT13">
        <v>0</v>
      </c>
      <c r="ZU13">
        <v>0</v>
      </c>
      <c r="ZV13">
        <v>156.82090135024001</v>
      </c>
      <c r="ZW13">
        <v>16.873810932169</v>
      </c>
      <c r="ZX13">
        <v>0</v>
      </c>
      <c r="ZY13">
        <v>0</v>
      </c>
      <c r="ZZ13">
        <v>0</v>
      </c>
      <c r="AAA13">
        <v>0</v>
      </c>
      <c r="AAB13">
        <v>160.346480369011</v>
      </c>
      <c r="AAC13">
        <v>16.775371309738201</v>
      </c>
      <c r="AAD13">
        <v>0</v>
      </c>
      <c r="AAE13">
        <v>0</v>
      </c>
      <c r="AAF13">
        <v>0</v>
      </c>
      <c r="AAG13">
        <v>0</v>
      </c>
      <c r="AAH13">
        <v>243.38211568757399</v>
      </c>
      <c r="AAI13">
        <v>16.846973703339899</v>
      </c>
      <c r="AAJ13">
        <v>0</v>
      </c>
      <c r="AAK13">
        <v>0</v>
      </c>
      <c r="AAL13">
        <v>0</v>
      </c>
      <c r="AAM13">
        <v>0</v>
      </c>
      <c r="AAN13">
        <v>162.30482506573799</v>
      </c>
      <c r="AAO13">
        <v>16.755166600021099</v>
      </c>
      <c r="AAP13">
        <v>0</v>
      </c>
      <c r="AAQ13">
        <v>0</v>
      </c>
      <c r="AAR13">
        <v>0</v>
      </c>
      <c r="AAS13">
        <v>0</v>
      </c>
      <c r="AAT13">
        <v>2778.4290644975399</v>
      </c>
      <c r="AAU13">
        <v>16.1991552115005</v>
      </c>
      <c r="AAV13">
        <v>0</v>
      </c>
      <c r="AAW13">
        <v>0</v>
      </c>
      <c r="AAX13">
        <v>0</v>
      </c>
      <c r="AAY13">
        <v>0</v>
      </c>
      <c r="AAZ13">
        <v>161.691339318888</v>
      </c>
      <c r="ABA13">
        <v>16.151989893269</v>
      </c>
      <c r="ABB13">
        <v>0</v>
      </c>
      <c r="ABC13">
        <v>0</v>
      </c>
      <c r="ABD13">
        <v>0</v>
      </c>
      <c r="ABE13">
        <v>0</v>
      </c>
      <c r="ABF13">
        <v>169.094169629795</v>
      </c>
      <c r="ABG13">
        <v>16.1834423961553</v>
      </c>
      <c r="ABH13">
        <v>0</v>
      </c>
      <c r="ABI13">
        <v>0</v>
      </c>
      <c r="ABJ13">
        <v>0</v>
      </c>
      <c r="ABK13">
        <v>0</v>
      </c>
      <c r="ABL13">
        <v>273.462317851671</v>
      </c>
      <c r="ABM13">
        <v>16.214703620161298</v>
      </c>
      <c r="ABN13">
        <v>0</v>
      </c>
      <c r="ABO13">
        <v>0</v>
      </c>
      <c r="ABP13">
        <v>0</v>
      </c>
      <c r="ABQ13">
        <v>0</v>
      </c>
      <c r="ABR13">
        <v>187.64824753815799</v>
      </c>
      <c r="ABS13">
        <v>16.170247819797201</v>
      </c>
      <c r="ABT13">
        <v>0</v>
      </c>
      <c r="ABU13">
        <v>0</v>
      </c>
      <c r="ABV13">
        <v>0</v>
      </c>
      <c r="ABW13">
        <v>0</v>
      </c>
      <c r="ABX13">
        <v>1701.9686034671199</v>
      </c>
      <c r="ABY13">
        <v>15.5984690189406</v>
      </c>
      <c r="ABZ13">
        <v>0</v>
      </c>
      <c r="ACA13">
        <v>0</v>
      </c>
      <c r="ACB13">
        <v>0</v>
      </c>
      <c r="ACC13">
        <v>0</v>
      </c>
      <c r="ACD13">
        <v>0</v>
      </c>
      <c r="ACE13">
        <v>0</v>
      </c>
      <c r="ACF13">
        <v>6.4810327913180501</v>
      </c>
      <c r="ACG13">
        <v>6.4810327913180501</v>
      </c>
      <c r="ACH13">
        <v>0</v>
      </c>
      <c r="ACI13">
        <v>0</v>
      </c>
      <c r="ACJ13">
        <v>0</v>
      </c>
      <c r="ACK13">
        <v>21.11</v>
      </c>
      <c r="ACL13">
        <v>21.11</v>
      </c>
      <c r="ACM13">
        <v>0</v>
      </c>
      <c r="ACN13">
        <v>0</v>
      </c>
      <c r="ACO13">
        <v>0</v>
      </c>
      <c r="ACP13">
        <v>43131.973060960903</v>
      </c>
      <c r="ACR13">
        <v>3043.8608348251901</v>
      </c>
      <c r="ACT13">
        <v>46175.833895786098</v>
      </c>
      <c r="ACV13">
        <v>19.628677924114299</v>
      </c>
      <c r="ACW13">
        <v>18.9557517688514</v>
      </c>
      <c r="ACX13">
        <v>1.7</v>
      </c>
      <c r="ACY13">
        <v>5.3822914628776903</v>
      </c>
      <c r="ACZ13">
        <v>0.75657320854008203</v>
      </c>
      <c r="ADA13">
        <v>18.685204786209699</v>
      </c>
      <c r="ADB13">
        <v>18.073422257361202</v>
      </c>
      <c r="ADC13">
        <v>1.7</v>
      </c>
      <c r="ADD13">
        <v>5.4983669561837099</v>
      </c>
      <c r="ADE13">
        <v>0.75568275645517702</v>
      </c>
      <c r="ADF13">
        <v>17.5714799954056</v>
      </c>
      <c r="ADG13">
        <v>17.0906273852809</v>
      </c>
      <c r="ADH13">
        <v>1.7</v>
      </c>
      <c r="ADI13">
        <v>5.7766859250695699</v>
      </c>
      <c r="ADJ13">
        <v>0.75926475978382202</v>
      </c>
      <c r="ADK13">
        <v>21.921619073403601</v>
      </c>
      <c r="ADL13">
        <v>21.921619073403601</v>
      </c>
      <c r="ADM13">
        <v>0</v>
      </c>
      <c r="ADN13">
        <v>0</v>
      </c>
      <c r="ADO13">
        <v>1</v>
      </c>
      <c r="ADP13">
        <v>21.899701188234499</v>
      </c>
      <c r="ADQ13">
        <v>21.899701188234499</v>
      </c>
      <c r="ADR13">
        <v>0</v>
      </c>
      <c r="ADS13">
        <v>0</v>
      </c>
      <c r="ADT13">
        <v>1</v>
      </c>
      <c r="ADU13">
        <v>21.8405174205697</v>
      </c>
      <c r="ADV13">
        <v>21.8405174205697</v>
      </c>
      <c r="ADW13">
        <v>0</v>
      </c>
      <c r="ADX13">
        <v>0</v>
      </c>
      <c r="ADY13">
        <v>1</v>
      </c>
      <c r="ADZ13">
        <v>21.888454412265499</v>
      </c>
      <c r="AEA13">
        <v>21.888454412265499</v>
      </c>
      <c r="AEB13">
        <v>0</v>
      </c>
      <c r="AEC13">
        <v>0</v>
      </c>
      <c r="AED13">
        <v>1</v>
      </c>
      <c r="AEE13">
        <v>21.960818792018099</v>
      </c>
      <c r="AEF13">
        <v>21.960818792018099</v>
      </c>
      <c r="AEG13">
        <v>0</v>
      </c>
      <c r="AEH13">
        <v>0</v>
      </c>
      <c r="AEI13">
        <v>1</v>
      </c>
      <c r="AEJ13">
        <v>21.9103658723526</v>
      </c>
      <c r="AEK13">
        <v>21.9103658723526</v>
      </c>
      <c r="AEL13">
        <v>0</v>
      </c>
      <c r="AEM13">
        <v>0</v>
      </c>
      <c r="AEN13">
        <v>1</v>
      </c>
      <c r="AEO13">
        <v>21.876989017592098</v>
      </c>
      <c r="AEP13">
        <v>21.876989017592098</v>
      </c>
      <c r="AEQ13">
        <v>0</v>
      </c>
      <c r="AER13">
        <v>0</v>
      </c>
      <c r="AES13">
        <v>1</v>
      </c>
      <c r="AET13">
        <v>21.880811010872399</v>
      </c>
      <c r="AEU13">
        <v>21.880811010872399</v>
      </c>
      <c r="AEV13">
        <v>0</v>
      </c>
      <c r="AEW13">
        <v>0</v>
      </c>
      <c r="AEX13">
        <v>1</v>
      </c>
      <c r="AEY13">
        <v>21.9553327008046</v>
      </c>
      <c r="AEZ13">
        <v>21.9553327008046</v>
      </c>
      <c r="AFA13">
        <v>0</v>
      </c>
      <c r="AFB13">
        <v>0</v>
      </c>
      <c r="AFC13">
        <v>1</v>
      </c>
      <c r="AFD13">
        <v>21.924010687453901</v>
      </c>
      <c r="AFE13">
        <v>21.924010687453901</v>
      </c>
      <c r="AFF13">
        <v>0</v>
      </c>
      <c r="AFG13">
        <v>0</v>
      </c>
      <c r="AFH13">
        <v>1</v>
      </c>
      <c r="AFI13">
        <v>21.867321082886999</v>
      </c>
      <c r="AFJ13">
        <v>21.867321082886999</v>
      </c>
      <c r="AFK13">
        <v>0</v>
      </c>
      <c r="AFL13">
        <v>0</v>
      </c>
      <c r="AFM13">
        <v>1</v>
      </c>
      <c r="AFN13">
        <v>21.875212327209301</v>
      </c>
      <c r="AFO13">
        <v>21.875212327209301</v>
      </c>
      <c r="AFP13">
        <v>0</v>
      </c>
      <c r="AFQ13">
        <v>0</v>
      </c>
      <c r="AFR13">
        <v>1</v>
      </c>
      <c r="AFS13">
        <v>-1.1517516392143501</v>
      </c>
      <c r="AFT13">
        <v>-1.13978415270489</v>
      </c>
      <c r="AFU13">
        <v>-1.1440551611354699</v>
      </c>
      <c r="AFV13">
        <v>-1.1420878948487501</v>
      </c>
      <c r="AFW13">
        <v>-1.16047732452657</v>
      </c>
      <c r="AFX13">
        <v>-1.1525121590907701</v>
      </c>
      <c r="AFY13">
        <v>-1.15904955440466</v>
      </c>
      <c r="AFZ13">
        <v>-1.1549918094290399</v>
      </c>
      <c r="AGA13">
        <v>-1.1781565453527001</v>
      </c>
      <c r="AGB13">
        <v>-1.1737316289269699</v>
      </c>
      <c r="AGC13">
        <v>-1.17380173912834</v>
      </c>
      <c r="AGD13">
        <v>-1.1677556412566501</v>
      </c>
      <c r="AGE13">
        <v>-1.5367521104197099</v>
      </c>
      <c r="AGF13">
        <v>-1.68388954405789</v>
      </c>
      <c r="AGG13">
        <v>-1.8486206438239501</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B13">
        <v>3092.1392313573101</v>
      </c>
      <c r="AID13">
        <v>0</v>
      </c>
      <c r="AIF13">
        <v>3154.83502276234</v>
      </c>
      <c r="AIH13">
        <v>4274.9126538222899</v>
      </c>
      <c r="AIJ13">
        <v>4719.8129872066402</v>
      </c>
      <c r="AIL13">
        <v>0</v>
      </c>
      <c r="AIN13">
        <v>4000.4380448227598</v>
      </c>
      <c r="AIP13">
        <v>4011.4190588546298</v>
      </c>
      <c r="AIR13">
        <v>5401.9571555015</v>
      </c>
      <c r="AIT13">
        <v>5770.9410510038897</v>
      </c>
      <c r="AIV13">
        <v>0</v>
      </c>
      <c r="AIX13">
        <v>4430.9134275977003</v>
      </c>
      <c r="AIZ13">
        <v>4528.10546401189</v>
      </c>
      <c r="AJB13">
        <v>6266.2490401977602</v>
      </c>
      <c r="AJD13">
        <v>6648.0142870176996</v>
      </c>
      <c r="AJE13">
        <v>55932.386626714899</v>
      </c>
      <c r="AJG13">
        <v>-3.0888837650606301E-5</v>
      </c>
      <c r="AJJ13">
        <v>2583.8302594146899</v>
      </c>
      <c r="AJL13">
        <v>235.17477943427599</v>
      </c>
      <c r="AJM13">
        <v>0</v>
      </c>
      <c r="AJN13">
        <v>0</v>
      </c>
      <c r="AJO13">
        <v>0</v>
      </c>
      <c r="AJP13">
        <v>0</v>
      </c>
      <c r="AJQ13">
        <v>0</v>
      </c>
      <c r="AJR13">
        <v>0</v>
      </c>
      <c r="AJS13">
        <v>0</v>
      </c>
      <c r="AJT13">
        <v>0</v>
      </c>
      <c r="AJU13">
        <v>0</v>
      </c>
      <c r="AJV13">
        <v>0</v>
      </c>
      <c r="AJW13">
        <v>0</v>
      </c>
      <c r="AJX13">
        <v>0</v>
      </c>
      <c r="AJY13">
        <v>0</v>
      </c>
      <c r="AJZ13">
        <v>0</v>
      </c>
      <c r="AKA13">
        <v>112234.44391758701</v>
      </c>
      <c r="AKB13">
        <v>0</v>
      </c>
      <c r="AKC13">
        <v>0</v>
      </c>
      <c r="AKD13">
        <v>64286.19</v>
      </c>
      <c r="AKE13">
        <v>82463.426509483907</v>
      </c>
      <c r="AKF13">
        <v>296868335.43414199</v>
      </c>
      <c r="AKG13">
        <v>70.701599063493006</v>
      </c>
      <c r="AKH13">
        <v>80</v>
      </c>
      <c r="AKI13">
        <v>1.65399149075073</v>
      </c>
      <c r="AKJ13">
        <v>0.9</v>
      </c>
      <c r="AKK13">
        <v>47745.883701208397</v>
      </c>
      <c r="AKL13">
        <v>61199.483517592598</v>
      </c>
      <c r="AKM13">
        <v>220318140.663333</v>
      </c>
      <c r="AKN13">
        <v>70.701599063493006</v>
      </c>
      <c r="AKO13">
        <v>80</v>
      </c>
      <c r="AKP13">
        <v>1.2284266342207599</v>
      </c>
      <c r="AKQ13">
        <v>0.66843742537996897</v>
      </c>
      <c r="AKR13">
        <v>809480.86551440496</v>
      </c>
      <c r="AKV13">
        <v>0</v>
      </c>
      <c r="AKZ13">
        <v>0</v>
      </c>
      <c r="ALD13">
        <v>21.11</v>
      </c>
      <c r="ALE13">
        <v>21.11</v>
      </c>
      <c r="ALF13">
        <v>0</v>
      </c>
      <c r="ALG13">
        <v>0</v>
      </c>
      <c r="ALH13">
        <v>0</v>
      </c>
      <c r="ALJ13">
        <v>6.4810327958221796</v>
      </c>
      <c r="ALK13">
        <v>4.6559568605741798E-3</v>
      </c>
      <c r="ALL13">
        <v>5.6199739439462002</v>
      </c>
      <c r="ALM13">
        <v>6.4810327913180501</v>
      </c>
      <c r="ALN13">
        <v>5.6199739439462002</v>
      </c>
      <c r="ALO13">
        <v>3.1621195428045601E-5</v>
      </c>
      <c r="ALP13">
        <v>17.563528636295398</v>
      </c>
      <c r="ALQ13">
        <v>4.6559568605741798E-3</v>
      </c>
      <c r="ALR13">
        <v>37.478600491656202</v>
      </c>
      <c r="ALS13">
        <v>5.6199739439462002</v>
      </c>
      <c r="ALT13">
        <v>14.6369443032786</v>
      </c>
      <c r="ALU13">
        <v>5.6199739439462002</v>
      </c>
      <c r="ALV13">
        <v>15.013711543459401</v>
      </c>
      <c r="ALW13">
        <v>5.6199739439462002</v>
      </c>
      <c r="ALX13">
        <v>7.22</v>
      </c>
      <c r="ALY13">
        <v>9.9999999999999897E-12</v>
      </c>
      <c r="ALZ13">
        <v>6.4810327913180501</v>
      </c>
      <c r="AMA13">
        <v>9.9999999999999897E-12</v>
      </c>
      <c r="AMB13">
        <v>2.88241735333982E-3</v>
      </c>
      <c r="AMC13">
        <v>6.4810327913180501</v>
      </c>
      <c r="AMD13">
        <v>0</v>
      </c>
      <c r="AME13">
        <v>6.4810327913180501</v>
      </c>
      <c r="AMF13">
        <v>0</v>
      </c>
      <c r="AMG13">
        <v>6.4810327913180501</v>
      </c>
      <c r="AMH13">
        <v>0</v>
      </c>
      <c r="AMI13">
        <v>0</v>
      </c>
      <c r="AMJ13">
        <v>4.2474999999999996</v>
      </c>
      <c r="AMK13">
        <v>35.983384463898197</v>
      </c>
      <c r="AML13">
        <v>0.13561999999999999</v>
      </c>
      <c r="AMM13">
        <v>16.864318424140599</v>
      </c>
      <c r="AMN13">
        <v>0.70884999999999998</v>
      </c>
      <c r="AMO13">
        <v>35.339438886125201</v>
      </c>
      <c r="AMP13">
        <v>0.14327999999999999</v>
      </c>
      <c r="AMQ13">
        <v>53.586798532460001</v>
      </c>
      <c r="AMR13">
        <v>9.6820000000000003E-2</v>
      </c>
      <c r="AMS13">
        <v>34.161900533236</v>
      </c>
      <c r="AMT13">
        <v>0.229524381331452</v>
      </c>
      <c r="AMU13">
        <v>16.181167294294401</v>
      </c>
      <c r="AMV13">
        <v>0.98275000000000001</v>
      </c>
      <c r="AMW13">
        <v>31.568505388125299</v>
      </c>
      <c r="AMX13">
        <v>0.22114</v>
      </c>
      <c r="AMY13">
        <v>30.910673985501301</v>
      </c>
      <c r="AMZ13">
        <v>0.23172000000000001</v>
      </c>
      <c r="ANA13">
        <v>40.696500190856597</v>
      </c>
      <c r="ANB13">
        <v>0.18554000000000001</v>
      </c>
      <c r="ANC13">
        <v>32.602480155634503</v>
      </c>
      <c r="AND13">
        <v>0.29956022403627502</v>
      </c>
      <c r="ANE13">
        <v>15.574125201063699</v>
      </c>
      <c r="ANF13">
        <v>1.3206500000000001</v>
      </c>
      <c r="ANG13">
        <v>32.1062426355127</v>
      </c>
      <c r="ANH13">
        <v>0.22742000000000001</v>
      </c>
      <c r="ANI13">
        <v>30.514214940219802</v>
      </c>
      <c r="ANJ13">
        <v>0.25796000000000002</v>
      </c>
      <c r="ANK13">
        <v>38.494847221783601</v>
      </c>
      <c r="ANL13">
        <v>0.2293</v>
      </c>
      <c r="ANM13">
        <v>31.745780584180402</v>
      </c>
      <c r="ANN13">
        <v>0.34983933857847299</v>
      </c>
      <c r="ANO13">
        <v>1.3140943813314501</v>
      </c>
      <c r="ANP13">
        <v>1.9207102240362799</v>
      </c>
      <c r="ANQ13">
        <v>2.38516933857847</v>
      </c>
      <c r="ANR13">
        <v>16.864318424140599</v>
      </c>
      <c r="ANS13">
        <v>17.295367499695001</v>
      </c>
      <c r="ANT13">
        <v>17.2990016436117</v>
      </c>
      <c r="ANU13">
        <v>17.310367287116801</v>
      </c>
      <c r="ANV13">
        <v>17.403710963100401</v>
      </c>
      <c r="ANW13">
        <v>16.181167294294401</v>
      </c>
      <c r="ANX13">
        <v>16.743880960458299</v>
      </c>
      <c r="ANY13">
        <v>16.724085547168801</v>
      </c>
      <c r="ANZ13">
        <v>16.815249745843499</v>
      </c>
      <c r="AOA13">
        <v>16.837236383448602</v>
      </c>
      <c r="AOB13">
        <v>15.574125201063699</v>
      </c>
      <c r="AOC13">
        <v>16.1398036547569</v>
      </c>
      <c r="AOD13">
        <v>16.129289301301601</v>
      </c>
      <c r="AOE13">
        <v>16.172978760607599</v>
      </c>
      <c r="AOF13">
        <v>16.100054228244201</v>
      </c>
      <c r="AOG13">
        <v>17.563528636295398</v>
      </c>
      <c r="AOH13">
        <v>4.2474999999999996</v>
      </c>
      <c r="AOI13">
        <v>17.608901983018399</v>
      </c>
      <c r="AOJ13">
        <v>4.2474999999999996</v>
      </c>
    </row>
    <row r="14" spans="1:1076">
      <c r="A14" t="s">
        <v>2958</v>
      </c>
      <c r="B14">
        <v>2.9</v>
      </c>
      <c r="D14">
        <v>2.9</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-445.91770091184202</v>
      </c>
      <c r="GC14">
        <v>-580.62939578481098</v>
      </c>
      <c r="GD14">
        <v>-995.04199919707196</v>
      </c>
      <c r="GE14">
        <v>-292.45861346895799</v>
      </c>
      <c r="GF14">
        <v>-364.93124109509</v>
      </c>
      <c r="GG14">
        <v>-603.56866935791197</v>
      </c>
      <c r="GH14">
        <v>-437.01381205587302</v>
      </c>
      <c r="GI14">
        <v>-562.58153207567</v>
      </c>
      <c r="GJ14">
        <v>-926.84897357945397</v>
      </c>
      <c r="GK14">
        <v>-294.697588843566</v>
      </c>
      <c r="GL14">
        <v>-364.55807998641598</v>
      </c>
      <c r="GM14">
        <v>-605.29924848390897</v>
      </c>
      <c r="GN14">
        <v>-96.097509318551701</v>
      </c>
      <c r="GO14">
        <v>18.409514202221001</v>
      </c>
      <c r="GP14">
        <v>19.426877034750301</v>
      </c>
      <c r="GQ14">
        <v>25.485944070820899</v>
      </c>
      <c r="GR14">
        <v>-237.50034010692099</v>
      </c>
      <c r="GS14">
        <v>-977.73874222225697</v>
      </c>
      <c r="GT14">
        <v>-82.1190616020113</v>
      </c>
      <c r="GU14">
        <v>18.570093603633602</v>
      </c>
      <c r="GV14">
        <v>19.485083683940399</v>
      </c>
      <c r="GW14">
        <v>-19.642224816817201</v>
      </c>
      <c r="GX14">
        <v>-258.97809993806601</v>
      </c>
      <c r="GY14">
        <v>-707.07761846576796</v>
      </c>
      <c r="GZ14">
        <v>-126.011498364709</v>
      </c>
      <c r="HA14">
        <v>18.601259082073099</v>
      </c>
      <c r="HB14">
        <v>19.483937815209298</v>
      </c>
      <c r="HC14">
        <v>-34.686312062723502</v>
      </c>
      <c r="HD14">
        <v>-403.91757979646502</v>
      </c>
      <c r="HE14">
        <v>-1084.3110687032899</v>
      </c>
      <c r="HF14">
        <v>-82.241264886694594</v>
      </c>
      <c r="HG14">
        <v>18.5465623806835</v>
      </c>
      <c r="HH14">
        <v>19.4732827492893</v>
      </c>
      <c r="HI14">
        <v>-16.804883255597801</v>
      </c>
      <c r="HJ14">
        <v>-251.223049986316</v>
      </c>
      <c r="HK14">
        <v>-700.21893399636701</v>
      </c>
      <c r="HL14">
        <v>-452.01986375126302</v>
      </c>
      <c r="HM14">
        <v>19.4495336799638</v>
      </c>
      <c r="HN14">
        <v>18.956115690594402</v>
      </c>
      <c r="HO14">
        <v>-466.71068633735001</v>
      </c>
      <c r="HP14">
        <v>-666.19970056094803</v>
      </c>
      <c r="HQ14">
        <v>19.233345440905001</v>
      </c>
      <c r="HR14">
        <v>-1126.59229560875</v>
      </c>
      <c r="HS14">
        <v>-292.73969720614502</v>
      </c>
      <c r="HT14">
        <v>19.467306878947898</v>
      </c>
      <c r="HU14">
        <v>18.967456619788798</v>
      </c>
      <c r="HV14">
        <v>-269.42418922585</v>
      </c>
      <c r="HW14">
        <v>-410.19217881066498</v>
      </c>
      <c r="HX14">
        <v>19.3216592402343</v>
      </c>
      <c r="HY14">
        <v>-667.02185422936498</v>
      </c>
      <c r="HZ14">
        <v>19.456346667592101</v>
      </c>
      <c r="IA14">
        <v>18.959245605190599</v>
      </c>
      <c r="IB14">
        <v>-448.41929969205597</v>
      </c>
      <c r="IC14">
        <v>-441.084394070364</v>
      </c>
      <c r="ID14">
        <v>-636.48423483171905</v>
      </c>
      <c r="IE14">
        <v>19.305059784446598</v>
      </c>
      <c r="IF14">
        <v>-1047.0166264192401</v>
      </c>
      <c r="IG14">
        <v>-50.3924862608852</v>
      </c>
      <c r="IH14">
        <v>19.460261868995499</v>
      </c>
      <c r="II14">
        <v>18.964203829727001</v>
      </c>
      <c r="IJ14">
        <v>-267.22133454418997</v>
      </c>
      <c r="IK14">
        <v>-50.288017788058802</v>
      </c>
      <c r="IL14">
        <v>-293.65333986828102</v>
      </c>
      <c r="IM14">
        <v>-407.96148749218901</v>
      </c>
      <c r="IN14">
        <v>19.3192508443998</v>
      </c>
      <c r="IO14">
        <v>1.8420114474691101</v>
      </c>
      <c r="IP14">
        <v>-660.10142664002296</v>
      </c>
      <c r="IQ14">
        <v>58.501031492406497</v>
      </c>
      <c r="IR14">
        <v>36.117577251764097</v>
      </c>
      <c r="IS14">
        <v>59.0701623409281</v>
      </c>
      <c r="IT14">
        <v>35.776114170208302</v>
      </c>
      <c r="IU14">
        <v>-855.57405798137995</v>
      </c>
      <c r="IV14">
        <v>-120.09349070744101</v>
      </c>
      <c r="IW14">
        <v>18.131046674195201</v>
      </c>
      <c r="IX14">
        <v>19.233345440905001</v>
      </c>
      <c r="IY14">
        <v>-16.032227565522501</v>
      </c>
      <c r="IZ14">
        <v>-444.97976104821998</v>
      </c>
      <c r="JA14">
        <v>-1331.0088992036699</v>
      </c>
      <c r="JB14">
        <v>-96.635285106058305</v>
      </c>
      <c r="JC14">
        <v>18.36533006266</v>
      </c>
      <c r="JD14">
        <v>19.3216592402343</v>
      </c>
      <c r="JE14">
        <v>-50.515389364643099</v>
      </c>
      <c r="JF14">
        <v>-382.70427661609898</v>
      </c>
      <c r="JG14">
        <v>-896.83883328245497</v>
      </c>
      <c r="JH14">
        <v>-141.052166681936</v>
      </c>
      <c r="JI14">
        <v>18.339367052687201</v>
      </c>
      <c r="JJ14">
        <v>19.305059784446598</v>
      </c>
      <c r="JK14">
        <v>-64.312466248704993</v>
      </c>
      <c r="JL14">
        <v>-552.97260738278999</v>
      </c>
      <c r="JM14">
        <v>-1353.23101347429</v>
      </c>
      <c r="JN14">
        <v>-99.431066695969605</v>
      </c>
      <c r="JO14">
        <v>18.378791816619099</v>
      </c>
      <c r="JP14">
        <v>19.3192508443998</v>
      </c>
      <c r="JQ14">
        <v>0.648806232629346</v>
      </c>
      <c r="JR14">
        <v>-54.377331695798603</v>
      </c>
      <c r="JS14">
        <v>1.7677823424494501</v>
      </c>
      <c r="JT14">
        <v>-389.11651727619301</v>
      </c>
      <c r="JU14">
        <v>-894.44499244150802</v>
      </c>
      <c r="JV14">
        <v>-485.19560063820501</v>
      </c>
      <c r="JW14">
        <v>-768.54486151702497</v>
      </c>
      <c r="JX14">
        <v>-1205.59269904556</v>
      </c>
      <c r="JY14">
        <v>-311.12065040599401</v>
      </c>
      <c r="JZ14">
        <v>-464.00782021195499</v>
      </c>
      <c r="KA14">
        <v>-707.90603737294396</v>
      </c>
      <c r="KB14">
        <v>-468.56233099411099</v>
      </c>
      <c r="KC14">
        <v>-721.23729686056095</v>
      </c>
      <c r="KD14">
        <v>-1109.77461567162</v>
      </c>
      <c r="KE14">
        <v>-309.305059776912</v>
      </c>
      <c r="KF14">
        <v>17.7832071854689</v>
      </c>
      <c r="KG14">
        <v>-319.02911955263198</v>
      </c>
      <c r="KH14">
        <v>1.0244472974734899</v>
      </c>
      <c r="KI14">
        <v>-455.53485441571598</v>
      </c>
      <c r="KJ14">
        <v>-687.35648075432005</v>
      </c>
      <c r="KK14">
        <v>-131.491369897342</v>
      </c>
      <c r="KL14">
        <v>18.075591299075299</v>
      </c>
      <c r="KM14">
        <v>19.0983681181817</v>
      </c>
      <c r="KN14">
        <v>-43.156745227428303</v>
      </c>
      <c r="KO14">
        <v>17.083344866595901</v>
      </c>
      <c r="KP14">
        <v>-3.3568727196834698</v>
      </c>
      <c r="KQ14">
        <v>-498.70088390465997</v>
      </c>
      <c r="KR14">
        <v>-1293.25348371686</v>
      </c>
      <c r="KS14">
        <v>-97.361413444367201</v>
      </c>
      <c r="KT14">
        <v>18.339036030499798</v>
      </c>
      <c r="KU14">
        <v>19.2236831827428</v>
      </c>
      <c r="KV14">
        <v>-58.501829177920399</v>
      </c>
      <c r="KW14">
        <v>17.436291995850599</v>
      </c>
      <c r="KX14">
        <v>-3.2503503218122498</v>
      </c>
      <c r="KY14">
        <v>-376.29291296738302</v>
      </c>
      <c r="KZ14">
        <v>-826.76606414853097</v>
      </c>
      <c r="LA14">
        <v>-148.033290115222</v>
      </c>
      <c r="LB14">
        <v>18.308630949443</v>
      </c>
      <c r="LC14">
        <v>19.192589080821602</v>
      </c>
      <c r="LD14">
        <v>-92.585691462435605</v>
      </c>
      <c r="LE14">
        <v>17.408285191911698</v>
      </c>
      <c r="LF14">
        <v>-3.3460652297639002</v>
      </c>
      <c r="LG14">
        <v>-592.52031778263699</v>
      </c>
      <c r="LH14">
        <v>-1305.43245537179</v>
      </c>
      <c r="LI14">
        <v>-101.701625316163</v>
      </c>
      <c r="LJ14">
        <v>18.408061758844099</v>
      </c>
      <c r="LK14">
        <v>19.242486212462399</v>
      </c>
      <c r="LL14">
        <v>-68.508471174885599</v>
      </c>
      <c r="LM14">
        <v>17.544972583746201</v>
      </c>
      <c r="LN14">
        <v>-2.87730160375546</v>
      </c>
      <c r="LO14">
        <v>-389.544412320427</v>
      </c>
      <c r="LP14">
        <v>-815.49976992515599</v>
      </c>
      <c r="LQ14">
        <v>-32.363334160722097</v>
      </c>
      <c r="LR14">
        <v>17.2609829786017</v>
      </c>
      <c r="LS14">
        <v>16.440999999999999</v>
      </c>
      <c r="LT14">
        <v>-72.113400314882995</v>
      </c>
      <c r="LU14">
        <v>-650.13425170288895</v>
      </c>
      <c r="LV14">
        <v>17.930263315931899</v>
      </c>
      <c r="LW14">
        <v>19.163950304276401</v>
      </c>
      <c r="LX14">
        <v>178.83565325766099</v>
      </c>
      <c r="LY14">
        <v>-20.090693941459001</v>
      </c>
      <c r="LZ14">
        <v>17.217128253147202</v>
      </c>
      <c r="MA14">
        <v>16.440999999999999</v>
      </c>
      <c r="MB14">
        <v>-29.571904181692599</v>
      </c>
      <c r="MC14">
        <v>-397.44624970815102</v>
      </c>
      <c r="MD14">
        <v>17.893472434325801</v>
      </c>
      <c r="ME14">
        <v>19.165360340211102</v>
      </c>
      <c r="MF14">
        <v>131.47773398551601</v>
      </c>
      <c r="MG14">
        <v>-30.922815464930402</v>
      </c>
      <c r="MH14">
        <v>17.242003206290899</v>
      </c>
      <c r="MI14">
        <v>16.440999999999999</v>
      </c>
      <c r="MJ14">
        <v>-42.083846560878001</v>
      </c>
      <c r="MK14">
        <v>-614.00958753386203</v>
      </c>
      <c r="ML14">
        <v>17.907344124364698</v>
      </c>
      <c r="MM14">
        <v>19.162555878312901</v>
      </c>
      <c r="MN14">
        <v>207.38810768741399</v>
      </c>
      <c r="MO14">
        <v>-20.854571014530201</v>
      </c>
      <c r="MP14">
        <v>17.216105185177302</v>
      </c>
      <c r="MQ14">
        <v>16.440999999999999</v>
      </c>
      <c r="MR14">
        <v>-30.7314525520014</v>
      </c>
      <c r="MS14">
        <v>-396.88224658632998</v>
      </c>
      <c r="MT14">
        <v>17.8909529662327</v>
      </c>
      <c r="MU14">
        <v>19.160003612858699</v>
      </c>
      <c r="MV14">
        <v>129.96186599999001</v>
      </c>
      <c r="MW14">
        <v>-28.699691629816101</v>
      </c>
      <c r="MX14">
        <v>16.979718582821899</v>
      </c>
      <c r="MY14">
        <v>17.489535986551601</v>
      </c>
      <c r="MZ14">
        <v>1.5443748631508201</v>
      </c>
      <c r="NA14">
        <v>-496.15840555824002</v>
      </c>
      <c r="NB14">
        <v>17.576988623858298</v>
      </c>
      <c r="NC14">
        <v>18.918326628955398</v>
      </c>
      <c r="ND14">
        <v>225.49291057420601</v>
      </c>
      <c r="NE14">
        <v>-16.691905577026699</v>
      </c>
      <c r="NF14">
        <v>16.999297666532701</v>
      </c>
      <c r="NG14">
        <v>17.689868874403999</v>
      </c>
      <c r="NH14">
        <v>32.183448524189501</v>
      </c>
      <c r="NI14">
        <v>-270.22044892274999</v>
      </c>
      <c r="NJ14">
        <v>17.581362129887601</v>
      </c>
      <c r="NK14">
        <v>18.943679598807499</v>
      </c>
      <c r="NL14">
        <v>170.78340077030799</v>
      </c>
      <c r="NM14">
        <v>-26.550133397515701</v>
      </c>
      <c r="NN14">
        <v>17.0701703303118</v>
      </c>
      <c r="NO14">
        <v>17.754497246025799</v>
      </c>
      <c r="NP14">
        <v>50.151230890308</v>
      </c>
      <c r="NQ14" s="35">
        <v>-406.28821343835301</v>
      </c>
      <c r="NR14" s="35">
        <v>17.6291425928354</v>
      </c>
      <c r="NS14">
        <v>18.9510489452089</v>
      </c>
      <c r="NT14">
        <v>259.73987772426398</v>
      </c>
      <c r="NU14">
        <v>-17.253495431188298</v>
      </c>
      <c r="NV14">
        <v>16.981780306465499</v>
      </c>
      <c r="NW14">
        <v>17.661490134914501</v>
      </c>
      <c r="NX14">
        <v>1.7</v>
      </c>
      <c r="NY14">
        <v>33.1007422183594</v>
      </c>
      <c r="NZ14">
        <v>-269.74497388409497</v>
      </c>
      <c r="OA14">
        <v>17.565948495968101</v>
      </c>
      <c r="OB14">
        <v>18.9338364431052</v>
      </c>
      <c r="OC14">
        <v>1.7</v>
      </c>
      <c r="OD14">
        <v>172.20162926117999</v>
      </c>
      <c r="OE14">
        <v>1.7</v>
      </c>
      <c r="OF14">
        <v>1.7</v>
      </c>
      <c r="OG14">
        <v>-27.554056921742198</v>
      </c>
      <c r="OH14">
        <v>16.278469361525602</v>
      </c>
      <c r="OI14">
        <v>17.0628761596675</v>
      </c>
      <c r="OJ14">
        <v>-5.8548509209619803</v>
      </c>
      <c r="OK14">
        <v>-601.93538357118598</v>
      </c>
      <c r="OL14">
        <v>16.9837546698122</v>
      </c>
      <c r="OM14">
        <v>18.598279907528401</v>
      </c>
      <c r="ON14">
        <v>258.59439514411201</v>
      </c>
      <c r="OO14">
        <v>-15.871195165857999</v>
      </c>
      <c r="OP14">
        <v>16.436037401626798</v>
      </c>
      <c r="OQ14">
        <v>17.379359917672002</v>
      </c>
      <c r="OR14">
        <v>31.365780571079501</v>
      </c>
      <c r="OS14">
        <v>-319.87309531608599</v>
      </c>
      <c r="OT14">
        <v>17.106035240694599</v>
      </c>
      <c r="OU14">
        <v>18.690595327964299</v>
      </c>
      <c r="OV14">
        <v>190.90424125045899</v>
      </c>
      <c r="OW14">
        <v>-24.634503326669201</v>
      </c>
      <c r="OX14">
        <v>16.473701789263998</v>
      </c>
      <c r="OY14">
        <v>17.366481216791101</v>
      </c>
      <c r="OZ14">
        <v>53.626708389221399</v>
      </c>
      <c r="PA14">
        <v>-488.76379931997297</v>
      </c>
      <c r="PB14">
        <v>17.128930089239098</v>
      </c>
      <c r="PC14">
        <v>18.679414747787899</v>
      </c>
      <c r="PD14">
        <v>299.30690035272897</v>
      </c>
      <c r="PE14">
        <v>-15.837351179677</v>
      </c>
      <c r="PF14">
        <v>16.454248370236002</v>
      </c>
      <c r="PG14">
        <v>17.4057222913736</v>
      </c>
      <c r="PH14">
        <v>1.7</v>
      </c>
      <c r="PI14">
        <v>40.479833845590399</v>
      </c>
      <c r="PJ14">
        <v>-305.27419347805102</v>
      </c>
      <c r="PK14">
        <v>17.117607560814399</v>
      </c>
      <c r="PL14">
        <v>18.696242691702601</v>
      </c>
      <c r="PM14" s="35">
        <v>1.7</v>
      </c>
      <c r="PN14">
        <v>198.437513663857</v>
      </c>
      <c r="PO14">
        <v>19.2643956292588</v>
      </c>
      <c r="PP14">
        <v>19.294241749263399</v>
      </c>
      <c r="PQ14">
        <v>19.2791073143982</v>
      </c>
      <c r="PR14">
        <v>19.288037740549299</v>
      </c>
      <c r="PS14">
        <v>18.895092550414802</v>
      </c>
      <c r="PT14">
        <v>19.042842450853701</v>
      </c>
      <c r="PU14">
        <v>19.094321029413798</v>
      </c>
      <c r="PV14">
        <v>19.077207427293899</v>
      </c>
      <c r="PW14">
        <v>19.088679441405802</v>
      </c>
      <c r="PX14">
        <v>18.1866881418239</v>
      </c>
      <c r="PY14">
        <v>18.8072299100638</v>
      </c>
      <c r="PZ14">
        <v>18.906343071865599</v>
      </c>
      <c r="QA14">
        <v>18.8701633130155</v>
      </c>
      <c r="QB14">
        <v>18.9129578087475</v>
      </c>
      <c r="QC14">
        <v>17.269194051519399</v>
      </c>
      <c r="QD14">
        <v>16.1702969414197</v>
      </c>
      <c r="QE14">
        <v>20.199157034637999</v>
      </c>
      <c r="QF14">
        <v>20.213598165887699</v>
      </c>
      <c r="QG14">
        <v>20.2036015311967</v>
      </c>
      <c r="QH14">
        <v>20.211169432990399</v>
      </c>
      <c r="QI14">
        <v>19.2501522399942</v>
      </c>
      <c r="QJ14">
        <v>20.0895707437844</v>
      </c>
      <c r="QK14">
        <v>20.109556277159101</v>
      </c>
      <c r="QL14">
        <v>20.102064440017699</v>
      </c>
      <c r="QM14">
        <v>20.1068418857453</v>
      </c>
      <c r="QN14">
        <v>-2122.1892738146998</v>
      </c>
      <c r="QO14">
        <v>18.442790656292999</v>
      </c>
      <c r="QP14">
        <v>-842.83180562485802</v>
      </c>
      <c r="QQ14">
        <v>19.971465509223101</v>
      </c>
      <c r="QR14">
        <v>20.018426131616302</v>
      </c>
      <c r="QS14">
        <v>19.9990750885258</v>
      </c>
      <c r="QT14">
        <v>20.018778011100402</v>
      </c>
      <c r="QU14">
        <v>17.465349207811599</v>
      </c>
      <c r="QV14">
        <v>15.687185531451201</v>
      </c>
      <c r="QW14">
        <v>0</v>
      </c>
      <c r="QX14">
        <v>0</v>
      </c>
      <c r="QY14">
        <v>0</v>
      </c>
      <c r="QZ14">
        <v>0</v>
      </c>
      <c r="RA14">
        <v>0</v>
      </c>
      <c r="RB14">
        <v>0</v>
      </c>
      <c r="RC14">
        <v>0</v>
      </c>
      <c r="RD14">
        <v>0</v>
      </c>
      <c r="RE14">
        <v>0</v>
      </c>
      <c r="RF14">
        <v>0</v>
      </c>
      <c r="RG14">
        <v>0</v>
      </c>
      <c r="RH14" s="35">
        <v>0</v>
      </c>
      <c r="RI14">
        <v>3759.89204837941</v>
      </c>
      <c r="RJ14" s="35">
        <v>0</v>
      </c>
      <c r="RK14">
        <v>21.133918440017201</v>
      </c>
      <c r="RL14">
        <v>3726.6996053810599</v>
      </c>
      <c r="RM14" s="35">
        <v>3726.6996053810599</v>
      </c>
      <c r="RN14">
        <v>7857.4867516331396</v>
      </c>
      <c r="RO14" s="35">
        <v>2437.7970054357702</v>
      </c>
      <c r="RP14">
        <v>0</v>
      </c>
      <c r="RQ14" s="35">
        <v>21.132954582511999</v>
      </c>
      <c r="RR14" s="35">
        <v>2417.6841404564602</v>
      </c>
      <c r="RS14">
        <v>2417.6841404564602</v>
      </c>
      <c r="RT14">
        <v>5040.9889314107304</v>
      </c>
      <c r="RU14">
        <v>3581.70264196685</v>
      </c>
      <c r="RV14">
        <v>0</v>
      </c>
      <c r="RW14">
        <v>21.1280957479953</v>
      </c>
      <c r="RX14">
        <v>3557.2003318392499</v>
      </c>
      <c r="RY14">
        <v>3557.2003318392499</v>
      </c>
      <c r="RZ14">
        <v>7688.0693832546704</v>
      </c>
      <c r="SA14">
        <v>2411.07785541366</v>
      </c>
      <c r="SB14">
        <v>0</v>
      </c>
      <c r="SC14">
        <v>21.134301125431598</v>
      </c>
      <c r="SD14">
        <v>2389.7001023041698</v>
      </c>
      <c r="SE14">
        <v>2389.7001023041698</v>
      </c>
      <c r="SF14">
        <v>5012.9928852928797</v>
      </c>
      <c r="SG14">
        <v>0</v>
      </c>
      <c r="SH14">
        <v>2421.9734559471699</v>
      </c>
      <c r="SI14">
        <v>19.6052119295735</v>
      </c>
      <c r="SJ14">
        <v>14235.326638565501</v>
      </c>
      <c r="SK14">
        <v>14235.326638565501</v>
      </c>
      <c r="SL14">
        <v>36459.473427669698</v>
      </c>
      <c r="SM14">
        <v>21.1111</v>
      </c>
      <c r="SN14">
        <v>23.8889</v>
      </c>
      <c r="SO14">
        <v>337.09969456041699</v>
      </c>
      <c r="SP14">
        <v>0</v>
      </c>
      <c r="SQ14">
        <v>18.281046314755802</v>
      </c>
      <c r="SR14">
        <v>0</v>
      </c>
      <c r="SS14">
        <v>0</v>
      </c>
      <c r="ST14">
        <v>0</v>
      </c>
      <c r="SU14">
        <v>396.24932660638399</v>
      </c>
      <c r="SV14">
        <v>0</v>
      </c>
      <c r="SW14">
        <v>18.866955876035298</v>
      </c>
      <c r="SX14">
        <v>0</v>
      </c>
      <c r="SY14">
        <v>0</v>
      </c>
      <c r="SZ14">
        <v>0</v>
      </c>
      <c r="TA14">
        <v>617.80265517678595</v>
      </c>
      <c r="TB14">
        <v>0</v>
      </c>
      <c r="TC14">
        <v>18.922649864346099</v>
      </c>
      <c r="TD14">
        <v>0</v>
      </c>
      <c r="TE14">
        <v>0</v>
      </c>
      <c r="TF14">
        <v>0</v>
      </c>
      <c r="TG14">
        <v>384.288567151</v>
      </c>
      <c r="TH14">
        <v>0</v>
      </c>
      <c r="TI14">
        <v>18.812570006882101</v>
      </c>
      <c r="TJ14">
        <v>0</v>
      </c>
      <c r="TK14">
        <v>0</v>
      </c>
      <c r="TL14">
        <v>0</v>
      </c>
      <c r="TM14">
        <v>1312.2808482923499</v>
      </c>
      <c r="TN14">
        <v>0</v>
      </c>
      <c r="TO14">
        <v>18.442414870261999</v>
      </c>
      <c r="TP14">
        <v>0</v>
      </c>
      <c r="TQ14">
        <v>0</v>
      </c>
      <c r="TR14">
        <v>0</v>
      </c>
      <c r="TS14">
        <v>4310.24320941925</v>
      </c>
      <c r="TT14">
        <v>0</v>
      </c>
      <c r="TU14">
        <v>21.136299036715101</v>
      </c>
      <c r="TV14">
        <v>4274.0830041500803</v>
      </c>
      <c r="TW14">
        <v>4274.0830041500803</v>
      </c>
      <c r="TX14">
        <v>8404.8344283919105</v>
      </c>
      <c r="TY14">
        <v>2749.70271355153</v>
      </c>
      <c r="TZ14">
        <v>0</v>
      </c>
      <c r="UA14">
        <v>21.124791524904399</v>
      </c>
      <c r="UB14">
        <v>2737.4826344780399</v>
      </c>
      <c r="UC14">
        <v>2737.4826344780399</v>
      </c>
      <c r="UD14">
        <v>5360.8593983090204</v>
      </c>
      <c r="UE14">
        <v>4088.50448983456</v>
      </c>
      <c r="UF14">
        <v>0</v>
      </c>
      <c r="UG14">
        <v>21.126921452741598</v>
      </c>
      <c r="UH14">
        <v>4066.1393854685898</v>
      </c>
      <c r="UI14">
        <v>4066.1393854685898</v>
      </c>
      <c r="UJ14">
        <v>8197.0227501233203</v>
      </c>
      <c r="UK14">
        <v>2702.8705391479102</v>
      </c>
      <c r="UL14">
        <v>0</v>
      </c>
      <c r="UM14">
        <v>21.125004330084899</v>
      </c>
      <c r="UN14">
        <v>2689.0898745975801</v>
      </c>
      <c r="UO14">
        <v>2689.0898745975801</v>
      </c>
      <c r="UP14">
        <v>5312.4856346020197</v>
      </c>
      <c r="UQ14">
        <v>0</v>
      </c>
      <c r="UR14">
        <v>3030.4130823023302</v>
      </c>
      <c r="US14">
        <v>18.698893170762101</v>
      </c>
      <c r="UT14">
        <v>20476.616079355601</v>
      </c>
      <c r="UU14">
        <v>20476.616079355601</v>
      </c>
      <c r="UV14">
        <v>42647.832230960601</v>
      </c>
      <c r="UW14">
        <v>21.1111</v>
      </c>
      <c r="UX14">
        <v>23.8889</v>
      </c>
      <c r="UY14">
        <v>637.16605974579102</v>
      </c>
      <c r="UZ14">
        <v>0</v>
      </c>
      <c r="VA14">
        <v>18.322597745031398</v>
      </c>
      <c r="VB14">
        <v>0</v>
      </c>
      <c r="VC14">
        <v>0</v>
      </c>
      <c r="VD14">
        <v>0</v>
      </c>
      <c r="VE14">
        <v>586.31833832951497</v>
      </c>
      <c r="VF14">
        <v>0</v>
      </c>
      <c r="VG14">
        <v>18.952479882331101</v>
      </c>
      <c r="VH14">
        <v>0</v>
      </c>
      <c r="VI14">
        <v>0</v>
      </c>
      <c r="VJ14">
        <v>0</v>
      </c>
      <c r="VK14">
        <v>835.153685642082</v>
      </c>
      <c r="VL14">
        <v>0</v>
      </c>
      <c r="VM14">
        <v>18.842739672294201</v>
      </c>
      <c r="VN14">
        <v>0</v>
      </c>
      <c r="VO14">
        <v>0</v>
      </c>
      <c r="VP14">
        <v>0</v>
      </c>
      <c r="VQ14">
        <v>600.85723317503005</v>
      </c>
      <c r="VR14">
        <v>0</v>
      </c>
      <c r="VS14">
        <v>18.998136064591101</v>
      </c>
      <c r="VT14">
        <v>0</v>
      </c>
      <c r="VU14">
        <v>0</v>
      </c>
      <c r="VV14">
        <v>0</v>
      </c>
      <c r="VW14">
        <v>1955.25642217987</v>
      </c>
      <c r="VX14">
        <v>0</v>
      </c>
      <c r="VY14">
        <v>17.934003746130799</v>
      </c>
      <c r="VZ14">
        <v>0</v>
      </c>
      <c r="WA14">
        <v>0</v>
      </c>
      <c r="WB14">
        <v>0</v>
      </c>
      <c r="WC14">
        <v>4683.7005855881798</v>
      </c>
      <c r="WD14">
        <v>0</v>
      </c>
      <c r="WE14">
        <v>21.135701108382499</v>
      </c>
      <c r="WF14">
        <v>4649.5607528834298</v>
      </c>
      <c r="WG14">
        <v>4649.5607528834298</v>
      </c>
      <c r="WH14">
        <v>8778.9593722573609</v>
      </c>
      <c r="WI14">
        <v>0</v>
      </c>
      <c r="WJ14">
        <v>2961.3266158965898</v>
      </c>
      <c r="WK14">
        <v>0</v>
      </c>
      <c r="WL14">
        <v>21.1305091913671</v>
      </c>
      <c r="WM14">
        <v>2944.13924063165</v>
      </c>
      <c r="WN14">
        <v>2944.13924063165</v>
      </c>
      <c r="WO14">
        <v>5566.60182160965</v>
      </c>
      <c r="WP14">
        <v>21.1111</v>
      </c>
      <c r="WQ14">
        <v>23.8889</v>
      </c>
      <c r="WR14">
        <v>4408.9565110397998</v>
      </c>
      <c r="WS14">
        <v>0</v>
      </c>
      <c r="WT14">
        <v>21.127986864036099</v>
      </c>
      <c r="WU14">
        <v>4385.3950922403501</v>
      </c>
      <c r="WV14">
        <v>4385.3950922403501</v>
      </c>
      <c r="WW14">
        <v>8514.9065414396191</v>
      </c>
      <c r="WX14">
        <v>0</v>
      </c>
      <c r="WY14">
        <v>2878.1257143622502</v>
      </c>
      <c r="WZ14">
        <v>0</v>
      </c>
      <c r="XA14">
        <v>21.1245982134533</v>
      </c>
      <c r="XB14">
        <v>2866.2859572935699</v>
      </c>
      <c r="XC14">
        <v>2866.2859572935699</v>
      </c>
      <c r="XD14">
        <v>5488.8030953896596</v>
      </c>
      <c r="XE14">
        <v>0</v>
      </c>
      <c r="XF14">
        <v>3306.1779847695798</v>
      </c>
      <c r="XG14">
        <v>17.661504364103902</v>
      </c>
      <c r="XH14">
        <v>27647.528792867801</v>
      </c>
      <c r="XI14">
        <v>27647.528792867801</v>
      </c>
      <c r="XJ14">
        <v>49824.603280283198</v>
      </c>
      <c r="XK14">
        <v>21.1111</v>
      </c>
      <c r="XL14">
        <v>23.8889</v>
      </c>
      <c r="XM14">
        <v>751.90847409991397</v>
      </c>
      <c r="XN14">
        <v>0</v>
      </c>
      <c r="XO14">
        <v>18.449420547190599</v>
      </c>
      <c r="XP14">
        <v>0</v>
      </c>
      <c r="XQ14">
        <v>0</v>
      </c>
      <c r="XR14">
        <v>0</v>
      </c>
      <c r="XS14">
        <v>596.02589801758904</v>
      </c>
      <c r="XT14">
        <v>0</v>
      </c>
      <c r="XU14">
        <v>18.9835006940874</v>
      </c>
      <c r="XV14">
        <v>0</v>
      </c>
      <c r="XW14">
        <v>0</v>
      </c>
      <c r="XX14">
        <v>0</v>
      </c>
      <c r="XY14">
        <v>927.86070707125396</v>
      </c>
      <c r="XZ14">
        <v>0</v>
      </c>
      <c r="YA14">
        <v>18.9551172212451</v>
      </c>
      <c r="YB14">
        <v>0</v>
      </c>
      <c r="YC14">
        <v>0</v>
      </c>
      <c r="YD14">
        <v>0</v>
      </c>
      <c r="YE14">
        <v>627.47723590825399</v>
      </c>
      <c r="YF14">
        <v>0</v>
      </c>
      <c r="YG14">
        <v>19.1317346330476</v>
      </c>
      <c r="YH14">
        <v>0</v>
      </c>
      <c r="YI14">
        <v>0</v>
      </c>
      <c r="YJ14">
        <v>0</v>
      </c>
      <c r="YK14">
        <v>3186.8999165145201</v>
      </c>
      <c r="YL14">
        <v>0</v>
      </c>
      <c r="YM14">
        <v>17.1253190858083</v>
      </c>
      <c r="YN14">
        <v>0</v>
      </c>
      <c r="YO14">
        <v>0</v>
      </c>
      <c r="YP14">
        <v>0</v>
      </c>
      <c r="YQ14">
        <v>0</v>
      </c>
      <c r="YR14">
        <v>66.144425627419906</v>
      </c>
      <c r="YS14">
        <v>17.4636445399297</v>
      </c>
      <c r="YT14">
        <v>0</v>
      </c>
      <c r="YU14">
        <v>0</v>
      </c>
      <c r="YV14">
        <v>0</v>
      </c>
      <c r="YW14">
        <v>0</v>
      </c>
      <c r="YX14">
        <v>78.172135551623001</v>
      </c>
      <c r="YY14">
        <v>17.350899953966699</v>
      </c>
      <c r="YZ14">
        <v>0</v>
      </c>
      <c r="ZA14">
        <v>0</v>
      </c>
      <c r="ZB14">
        <v>0</v>
      </c>
      <c r="ZC14">
        <v>0</v>
      </c>
      <c r="ZD14">
        <v>128.73450197398401</v>
      </c>
      <c r="ZE14">
        <v>17.363425902878401</v>
      </c>
      <c r="ZF14">
        <v>0</v>
      </c>
      <c r="ZG14">
        <v>0</v>
      </c>
      <c r="ZH14">
        <v>0</v>
      </c>
      <c r="ZI14">
        <v>0</v>
      </c>
      <c r="ZJ14">
        <v>74.636195430030398</v>
      </c>
      <c r="ZK14">
        <v>17.3547869964803</v>
      </c>
      <c r="ZL14">
        <v>0</v>
      </c>
      <c r="ZM14">
        <v>0</v>
      </c>
      <c r="ZN14">
        <v>0</v>
      </c>
      <c r="ZO14">
        <v>0</v>
      </c>
      <c r="ZP14">
        <v>3001.0222185975399</v>
      </c>
      <c r="ZQ14">
        <v>16.912159405330101</v>
      </c>
      <c r="ZR14">
        <v>0</v>
      </c>
      <c r="ZS14">
        <v>0</v>
      </c>
      <c r="ZT14">
        <v>0</v>
      </c>
      <c r="ZU14">
        <v>0</v>
      </c>
      <c r="ZV14">
        <v>171.500480690454</v>
      </c>
      <c r="ZW14">
        <v>17.007289693764601</v>
      </c>
      <c r="ZX14">
        <v>0</v>
      </c>
      <c r="ZY14">
        <v>0</v>
      </c>
      <c r="ZZ14">
        <v>0</v>
      </c>
      <c r="AAA14">
        <v>0</v>
      </c>
      <c r="AAB14">
        <v>173.32020573076301</v>
      </c>
      <c r="AAC14">
        <v>16.892090965030398</v>
      </c>
      <c r="AAD14">
        <v>0</v>
      </c>
      <c r="AAE14">
        <v>0</v>
      </c>
      <c r="AAF14">
        <v>0</v>
      </c>
      <c r="AAG14">
        <v>0</v>
      </c>
      <c r="AAH14">
        <v>261.28181951919998</v>
      </c>
      <c r="AAI14">
        <v>16.964583158999901</v>
      </c>
      <c r="AAJ14">
        <v>0</v>
      </c>
      <c r="AAK14">
        <v>0</v>
      </c>
      <c r="AAL14">
        <v>0</v>
      </c>
      <c r="AAM14">
        <v>0</v>
      </c>
      <c r="AAN14">
        <v>175.46552538308501</v>
      </c>
      <c r="AAO14">
        <v>16.870352357877302</v>
      </c>
      <c r="AAP14">
        <v>0</v>
      </c>
      <c r="AAQ14">
        <v>0</v>
      </c>
      <c r="AAR14">
        <v>0</v>
      </c>
      <c r="AAS14">
        <v>0</v>
      </c>
      <c r="AAT14">
        <v>2871.38043916073</v>
      </c>
      <c r="AAU14">
        <v>16.2657777209802</v>
      </c>
      <c r="AAV14">
        <v>0</v>
      </c>
      <c r="AAW14">
        <v>0</v>
      </c>
      <c r="AAX14">
        <v>0</v>
      </c>
      <c r="AAY14">
        <v>0</v>
      </c>
      <c r="AAZ14">
        <v>187.844050461639</v>
      </c>
      <c r="ABA14">
        <v>16.337520797216701</v>
      </c>
      <c r="ABB14">
        <v>0</v>
      </c>
      <c r="ABC14">
        <v>0</v>
      </c>
      <c r="ABD14">
        <v>0</v>
      </c>
      <c r="ABE14">
        <v>0</v>
      </c>
      <c r="ABF14">
        <v>187.45914268124599</v>
      </c>
      <c r="ABG14">
        <v>16.3416834687816</v>
      </c>
      <c r="ABH14">
        <v>0</v>
      </c>
      <c r="ABI14">
        <v>0</v>
      </c>
      <c r="ABJ14">
        <v>0</v>
      </c>
      <c r="ABK14">
        <v>0</v>
      </c>
      <c r="ABL14">
        <v>299.02721784068802</v>
      </c>
      <c r="ABM14">
        <v>16.366653112540799</v>
      </c>
      <c r="ABN14">
        <v>0</v>
      </c>
      <c r="ABO14">
        <v>0</v>
      </c>
      <c r="ABP14">
        <v>0</v>
      </c>
      <c r="ABQ14">
        <v>0</v>
      </c>
      <c r="ABR14">
        <v>205.69661026095901</v>
      </c>
      <c r="ABS14">
        <v>16.31964839294</v>
      </c>
      <c r="ABT14">
        <v>0</v>
      </c>
      <c r="ABU14">
        <v>0</v>
      </c>
      <c r="ABV14">
        <v>0</v>
      </c>
      <c r="ABW14">
        <v>0</v>
      </c>
      <c r="ABX14">
        <v>1881.70294303933</v>
      </c>
      <c r="ABY14">
        <v>15.687185531451201</v>
      </c>
      <c r="ABZ14">
        <v>0</v>
      </c>
      <c r="ACA14">
        <v>0</v>
      </c>
      <c r="ACB14">
        <v>0</v>
      </c>
      <c r="ACC14">
        <v>0</v>
      </c>
      <c r="ACD14">
        <v>0</v>
      </c>
      <c r="ACE14">
        <v>0</v>
      </c>
      <c r="ACF14">
        <v>6.5104152291040496</v>
      </c>
      <c r="ACG14">
        <v>6.5104152291040496</v>
      </c>
      <c r="ACH14">
        <v>0</v>
      </c>
      <c r="ACI14">
        <v>0</v>
      </c>
      <c r="ACJ14">
        <v>0</v>
      </c>
      <c r="ACK14">
        <v>21.11</v>
      </c>
      <c r="ACL14">
        <v>21.11</v>
      </c>
      <c r="ACM14">
        <v>0</v>
      </c>
      <c r="ACN14">
        <v>0</v>
      </c>
      <c r="ACO14">
        <v>0</v>
      </c>
      <c r="ACP14">
        <v>43131.973060960903</v>
      </c>
      <c r="ACR14">
        <v>3040.8106342290698</v>
      </c>
      <c r="ACT14">
        <v>46172.783695189901</v>
      </c>
      <c r="ACV14">
        <v>19.703797577486199</v>
      </c>
      <c r="ACW14">
        <v>19.017571128194799</v>
      </c>
      <c r="ACX14">
        <v>1.7</v>
      </c>
      <c r="ACY14">
        <v>5.3754070271106498</v>
      </c>
      <c r="ACZ14">
        <v>0.75492043459027902</v>
      </c>
      <c r="ADA14">
        <v>18.7767920711497</v>
      </c>
      <c r="ADB14">
        <v>18.1569352843979</v>
      </c>
      <c r="ADC14">
        <v>1.7</v>
      </c>
      <c r="ADD14">
        <v>5.4935244901812199</v>
      </c>
      <c r="ADE14">
        <v>0.75470514711963099</v>
      </c>
      <c r="ADF14">
        <v>17.717738838437899</v>
      </c>
      <c r="ADG14">
        <v>17.218527071978599</v>
      </c>
      <c r="ADH14">
        <v>1.7</v>
      </c>
      <c r="ADI14">
        <v>5.7569121502408098</v>
      </c>
      <c r="ADJ14">
        <v>0.75666898850416398</v>
      </c>
      <c r="ADK14">
        <v>21.9217758239147</v>
      </c>
      <c r="ADL14">
        <v>21.9217758239147</v>
      </c>
      <c r="ADM14">
        <v>0</v>
      </c>
      <c r="ADN14">
        <v>0</v>
      </c>
      <c r="ADO14">
        <v>1</v>
      </c>
      <c r="ADP14">
        <v>21.896276722433299</v>
      </c>
      <c r="ADQ14">
        <v>21.896276722433299</v>
      </c>
      <c r="ADR14">
        <v>0</v>
      </c>
      <c r="ADS14">
        <v>0</v>
      </c>
      <c r="ADT14">
        <v>1</v>
      </c>
      <c r="ADU14">
        <v>21.8372483458989</v>
      </c>
      <c r="ADV14">
        <v>21.8372483458989</v>
      </c>
      <c r="ADW14">
        <v>0</v>
      </c>
      <c r="ADX14">
        <v>0</v>
      </c>
      <c r="ADY14">
        <v>1</v>
      </c>
      <c r="ADZ14">
        <v>21.8850176363636</v>
      </c>
      <c r="AEA14">
        <v>21.8850176363636</v>
      </c>
      <c r="AEB14">
        <v>0</v>
      </c>
      <c r="AEC14">
        <v>0</v>
      </c>
      <c r="AED14">
        <v>1</v>
      </c>
      <c r="AEE14">
        <v>21.955744045468101</v>
      </c>
      <c r="AEF14">
        <v>21.955744045468101</v>
      </c>
      <c r="AEG14">
        <v>0</v>
      </c>
      <c r="AEH14">
        <v>0</v>
      </c>
      <c r="AEI14">
        <v>1</v>
      </c>
      <c r="AEJ14">
        <v>21.906047124394199</v>
      </c>
      <c r="AEK14">
        <v>21.906047124394199</v>
      </c>
      <c r="AEL14">
        <v>0</v>
      </c>
      <c r="AEM14">
        <v>0</v>
      </c>
      <c r="AEN14">
        <v>1</v>
      </c>
      <c r="AEO14">
        <v>21.8724055131506</v>
      </c>
      <c r="AEP14">
        <v>21.8724055131506</v>
      </c>
      <c r="AEQ14">
        <v>0</v>
      </c>
      <c r="AER14">
        <v>0</v>
      </c>
      <c r="AES14">
        <v>1</v>
      </c>
      <c r="AET14">
        <v>21.878523702208401</v>
      </c>
      <c r="AEU14">
        <v>21.878523702208401</v>
      </c>
      <c r="AEV14">
        <v>0</v>
      </c>
      <c r="AEW14">
        <v>0</v>
      </c>
      <c r="AEX14">
        <v>1</v>
      </c>
      <c r="AEY14">
        <v>21.945385863616501</v>
      </c>
      <c r="AEZ14">
        <v>21.945385863616501</v>
      </c>
      <c r="AFA14">
        <v>0</v>
      </c>
      <c r="AFB14">
        <v>0</v>
      </c>
      <c r="AFC14">
        <v>1</v>
      </c>
      <c r="AFD14">
        <v>21.916887879076999</v>
      </c>
      <c r="AFE14">
        <v>21.916887879076999</v>
      </c>
      <c r="AFF14">
        <v>0</v>
      </c>
      <c r="AFG14">
        <v>0</v>
      </c>
      <c r="AFH14">
        <v>1</v>
      </c>
      <c r="AFI14">
        <v>21.861080271317601</v>
      </c>
      <c r="AFJ14">
        <v>21.861080271317601</v>
      </c>
      <c r="AFK14">
        <v>0</v>
      </c>
      <c r="AFL14">
        <v>0</v>
      </c>
      <c r="AFM14">
        <v>1</v>
      </c>
      <c r="AFN14">
        <v>21.869562410786699</v>
      </c>
      <c r="AFO14">
        <v>21.869562410786699</v>
      </c>
      <c r="AFP14">
        <v>0</v>
      </c>
      <c r="AFQ14">
        <v>0</v>
      </c>
      <c r="AFR14">
        <v>1</v>
      </c>
      <c r="AFS14">
        <v>-1.14816328640447</v>
      </c>
      <c r="AFT14">
        <v>-1.13813778988446</v>
      </c>
      <c r="AFU14">
        <v>-1.14178612955415</v>
      </c>
      <c r="AFV14">
        <v>-1.1395962329653899</v>
      </c>
      <c r="AFW14">
        <v>-1.1566812298714599</v>
      </c>
      <c r="AFX14">
        <v>-1.1484693039863201</v>
      </c>
      <c r="AFY14">
        <v>-1.1553022276309599</v>
      </c>
      <c r="AFZ14">
        <v>-1.1506336445067999</v>
      </c>
      <c r="AGA14">
        <v>-1.17416675151924</v>
      </c>
      <c r="AGB14">
        <v>-1.16757068321825</v>
      </c>
      <c r="AGC14">
        <v>-1.16987629594718</v>
      </c>
      <c r="AGD14">
        <v>-1.1637140392682599</v>
      </c>
      <c r="AGE14">
        <v>-1.5249615374252701</v>
      </c>
      <c r="AGF14">
        <v>-1.6687100836506099</v>
      </c>
      <c r="AGG14">
        <v>-1.8260713611079999</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B14">
        <v>3038.15430361788</v>
      </c>
      <c r="AID14">
        <v>0</v>
      </c>
      <c r="AIF14">
        <v>3100.7286812643001</v>
      </c>
      <c r="AIH14">
        <v>4194.7439118018901</v>
      </c>
      <c r="AIJ14">
        <v>4638.6919284046598</v>
      </c>
      <c r="AIL14">
        <v>0</v>
      </c>
      <c r="AIN14">
        <v>3899.4432962677702</v>
      </c>
      <c r="AIP14">
        <v>3913.72083326253</v>
      </c>
      <c r="AIR14">
        <v>5252.2638651970501</v>
      </c>
      <c r="AIT14">
        <v>5620.3218287750196</v>
      </c>
      <c r="AIV14">
        <v>0</v>
      </c>
      <c r="AIX14">
        <v>4300.6643775495804</v>
      </c>
      <c r="AIZ14">
        <v>4401.7770165204302</v>
      </c>
      <c r="AJB14">
        <v>6038.4251915528803</v>
      </c>
      <c r="AJD14">
        <v>6456.9224506614401</v>
      </c>
      <c r="AJE14">
        <v>55915.800585497796</v>
      </c>
      <c r="AJG14">
        <v>-2.9660650580853801E-5</v>
      </c>
      <c r="AJJ14">
        <v>2583.8302594146899</v>
      </c>
      <c r="AJL14">
        <v>235.17477943427599</v>
      </c>
      <c r="AJM14">
        <v>0</v>
      </c>
      <c r="AJN14">
        <v>0</v>
      </c>
      <c r="AJO14">
        <v>0</v>
      </c>
      <c r="AJP14">
        <v>0</v>
      </c>
      <c r="AJQ14">
        <v>0</v>
      </c>
      <c r="AJR14">
        <v>0</v>
      </c>
      <c r="AJS14">
        <v>0</v>
      </c>
      <c r="AJT14">
        <v>0</v>
      </c>
      <c r="AJU14">
        <v>0</v>
      </c>
      <c r="AJV14">
        <v>0</v>
      </c>
      <c r="AJW14">
        <v>0</v>
      </c>
      <c r="AJX14">
        <v>0</v>
      </c>
      <c r="AJY14">
        <v>0</v>
      </c>
      <c r="AJZ14">
        <v>0</v>
      </c>
      <c r="AKA14">
        <v>110772.573549105</v>
      </c>
      <c r="AKB14">
        <v>0</v>
      </c>
      <c r="AKC14">
        <v>0</v>
      </c>
      <c r="AKD14">
        <v>64286.19</v>
      </c>
      <c r="AKE14">
        <v>82463.426509483907</v>
      </c>
      <c r="AKF14">
        <v>296868335.43414199</v>
      </c>
      <c r="AKG14">
        <v>70.719052587768203</v>
      </c>
      <c r="AKH14">
        <v>80</v>
      </c>
      <c r="AKI14">
        <v>1.6571020129412299</v>
      </c>
      <c r="AKJ14">
        <v>0.9</v>
      </c>
      <c r="AKK14">
        <v>46286.758513262503</v>
      </c>
      <c r="AKL14">
        <v>59336.857209757298</v>
      </c>
      <c r="AKM14">
        <v>213612685.95512599</v>
      </c>
      <c r="AKN14">
        <v>70.719052587768203</v>
      </c>
      <c r="AKO14">
        <v>80</v>
      </c>
      <c r="AKP14">
        <v>1.19312616777112</v>
      </c>
      <c r="AKQ14">
        <v>0.64800982391297801</v>
      </c>
      <c r="AKR14">
        <v>798500.143368372</v>
      </c>
      <c r="AKV14">
        <v>0</v>
      </c>
      <c r="AKZ14">
        <v>0</v>
      </c>
      <c r="ALD14">
        <v>21.11</v>
      </c>
      <c r="ALE14">
        <v>21.11</v>
      </c>
      <c r="ALF14">
        <v>0</v>
      </c>
      <c r="ALG14">
        <v>0</v>
      </c>
      <c r="ALH14">
        <v>0</v>
      </c>
      <c r="ALJ14">
        <v>6.5104152334290903</v>
      </c>
      <c r="ALK14">
        <v>4.6559568605741798E-3</v>
      </c>
      <c r="ALL14">
        <v>5.6199739439462002</v>
      </c>
      <c r="ALM14">
        <v>6.5104152291040496</v>
      </c>
      <c r="ALN14">
        <v>5.6199739439462002</v>
      </c>
      <c r="ALO14">
        <v>3.04763203845533E-5</v>
      </c>
      <c r="ALP14">
        <v>17.683843149729501</v>
      </c>
      <c r="ALQ14">
        <v>4.6559568605741798E-3</v>
      </c>
      <c r="ALR14">
        <v>37.195113464625599</v>
      </c>
      <c r="ALS14">
        <v>5.6199739439462002</v>
      </c>
      <c r="ALT14">
        <v>14.6639082085719</v>
      </c>
      <c r="ALU14">
        <v>5.6199739439462002</v>
      </c>
      <c r="ALV14">
        <v>15.040675448752699</v>
      </c>
      <c r="ALW14">
        <v>5.6199739439462002</v>
      </c>
      <c r="ALX14">
        <v>7.22</v>
      </c>
      <c r="ALY14">
        <v>9.9999999999999897E-12</v>
      </c>
      <c r="ALZ14">
        <v>6.5104152291040496</v>
      </c>
      <c r="AMA14">
        <v>9.9999999999999897E-12</v>
      </c>
      <c r="AMB14">
        <v>2.8502274176980202E-3</v>
      </c>
      <c r="AMC14">
        <v>6.5104152291040496</v>
      </c>
      <c r="AMD14">
        <v>0</v>
      </c>
      <c r="AME14">
        <v>6.5104152291040496</v>
      </c>
      <c r="AMF14">
        <v>0</v>
      </c>
      <c r="AMG14">
        <v>6.5104152291040496</v>
      </c>
      <c r="AMH14">
        <v>0</v>
      </c>
      <c r="AMI14">
        <v>0</v>
      </c>
      <c r="AMJ14">
        <v>4.2474999999999996</v>
      </c>
      <c r="AMK14">
        <v>35.703341614687702</v>
      </c>
      <c r="AML14">
        <v>0.13561999999999999</v>
      </c>
      <c r="AMM14">
        <v>16.903794611168699</v>
      </c>
      <c r="AMN14">
        <v>0.70884999999999998</v>
      </c>
      <c r="AMO14">
        <v>35.075928739427297</v>
      </c>
      <c r="AMP14">
        <v>0.14327999999999999</v>
      </c>
      <c r="AMQ14">
        <v>52.957844273026197</v>
      </c>
      <c r="AMR14">
        <v>9.6820000000000003E-2</v>
      </c>
      <c r="AMS14">
        <v>33.916140806648002</v>
      </c>
      <c r="AMT14">
        <v>0.229524381331452</v>
      </c>
      <c r="AMU14">
        <v>16.249809563119701</v>
      </c>
      <c r="AMV14">
        <v>0.98275000000000001</v>
      </c>
      <c r="AMW14">
        <v>31.314503141334399</v>
      </c>
      <c r="AMX14">
        <v>0.22114</v>
      </c>
      <c r="AMY14">
        <v>30.683844076918401</v>
      </c>
      <c r="AMZ14">
        <v>0.23172000000000001</v>
      </c>
      <c r="ANA14">
        <v>40.173701009235799</v>
      </c>
      <c r="ANB14">
        <v>0.18554000000000001</v>
      </c>
      <c r="ANC14">
        <v>32.311607250432203</v>
      </c>
      <c r="AND14">
        <v>0.29956022403627502</v>
      </c>
      <c r="ANE14">
        <v>15.6661895752741</v>
      </c>
      <c r="ANF14">
        <v>1.3206500000000001</v>
      </c>
      <c r="ANG14">
        <v>31.8014106854706</v>
      </c>
      <c r="ANH14">
        <v>0.22742000000000001</v>
      </c>
      <c r="ANI14">
        <v>30.267853535046498</v>
      </c>
      <c r="ANJ14">
        <v>0.25796000000000002</v>
      </c>
      <c r="ANK14">
        <v>37.874663186830098</v>
      </c>
      <c r="ANL14">
        <v>0.2293</v>
      </c>
      <c r="ANM14">
        <v>31.45585365717</v>
      </c>
      <c r="ANN14">
        <v>0.34983933857847299</v>
      </c>
      <c r="ANO14">
        <v>1.3140943813314501</v>
      </c>
      <c r="ANP14">
        <v>1.9207102240362799</v>
      </c>
      <c r="ANQ14">
        <v>2.38516933857847</v>
      </c>
      <c r="ANR14">
        <v>16.903794611168699</v>
      </c>
      <c r="ANS14">
        <v>17.341318444117402</v>
      </c>
      <c r="ANT14">
        <v>17.345165016352698</v>
      </c>
      <c r="ANU14">
        <v>17.354240692830299</v>
      </c>
      <c r="ANV14">
        <v>17.453309190642301</v>
      </c>
      <c r="ANW14">
        <v>16.249809563119701</v>
      </c>
      <c r="ANX14">
        <v>16.8641400319841</v>
      </c>
      <c r="ANY14">
        <v>16.8427704046311</v>
      </c>
      <c r="ANZ14">
        <v>16.936417155115699</v>
      </c>
      <c r="AOA14">
        <v>16.975599739914799</v>
      </c>
      <c r="AOB14">
        <v>15.6661895752741</v>
      </c>
      <c r="AOC14">
        <v>16.304313646027001</v>
      </c>
      <c r="AOD14">
        <v>16.284249229672199</v>
      </c>
      <c r="AOE14">
        <v>16.3306795264992</v>
      </c>
      <c r="AOF14">
        <v>16.294084230534299</v>
      </c>
      <c r="AOG14">
        <v>17.683843149729501</v>
      </c>
      <c r="AOH14">
        <v>4.2474999999999996</v>
      </c>
      <c r="AOI14">
        <v>17.729216496452501</v>
      </c>
      <c r="AOJ14">
        <v>4.2474999999999996</v>
      </c>
    </row>
    <row r="15" spans="1:1076">
      <c r="A15" t="s">
        <v>2959</v>
      </c>
      <c r="B15">
        <v>2.9</v>
      </c>
      <c r="D15">
        <v>2.9</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-439.65201859363901</v>
      </c>
      <c r="GC15">
        <v>-569.01562760578997</v>
      </c>
      <c r="GD15">
        <v>-969.64206914410295</v>
      </c>
      <c r="GE15">
        <v>-288.69350062584999</v>
      </c>
      <c r="GF15">
        <v>-358.053196858322</v>
      </c>
      <c r="GG15">
        <v>-587.91586058368603</v>
      </c>
      <c r="GH15">
        <v>-431.445131650946</v>
      </c>
      <c r="GI15">
        <v>-552.11824835316804</v>
      </c>
      <c r="GJ15">
        <v>-902.94872377249203</v>
      </c>
      <c r="GK15">
        <v>-290.87449954740902</v>
      </c>
      <c r="GL15">
        <v>-357.64970207304998</v>
      </c>
      <c r="GM15">
        <v>-589.61852772033797</v>
      </c>
      <c r="GN15">
        <v>-95.813436416245395</v>
      </c>
      <c r="GO15">
        <v>18.486430081709202</v>
      </c>
      <c r="GP15">
        <v>19.467751460968501</v>
      </c>
      <c r="GQ15">
        <v>23.141185962198801</v>
      </c>
      <c r="GR15">
        <v>-226.53145610721299</v>
      </c>
      <c r="GS15">
        <v>-931.28672015926099</v>
      </c>
      <c r="GT15">
        <v>-81.394413212094094</v>
      </c>
      <c r="GU15">
        <v>18.646731313398799</v>
      </c>
      <c r="GV15">
        <v>19.524691632779501</v>
      </c>
      <c r="GW15">
        <v>-19.78413211953</v>
      </c>
      <c r="GX15">
        <v>-247.214511125923</v>
      </c>
      <c r="GY15">
        <v>-670.12332743041998</v>
      </c>
      <c r="GZ15">
        <v>-124.91856908352599</v>
      </c>
      <c r="HA15">
        <v>18.675491155967201</v>
      </c>
      <c r="HB15">
        <v>19.522694226427902</v>
      </c>
      <c r="HC15">
        <v>-34.772615385974198</v>
      </c>
      <c r="HD15">
        <v>-385.894782154871</v>
      </c>
      <c r="HE15">
        <v>-1028.34045578673</v>
      </c>
      <c r="HF15">
        <v>-81.546074851693106</v>
      </c>
      <c r="HG15">
        <v>18.623149906706399</v>
      </c>
      <c r="HH15">
        <v>19.512928663894201</v>
      </c>
      <c r="HI15">
        <v>-17.022159040086599</v>
      </c>
      <c r="HJ15">
        <v>-239.90187085445501</v>
      </c>
      <c r="HK15">
        <v>-663.95169419547005</v>
      </c>
      <c r="HL15">
        <v>-442.69165616321601</v>
      </c>
      <c r="HM15">
        <v>19.501175048009401</v>
      </c>
      <c r="HN15">
        <v>19.024671706168</v>
      </c>
      <c r="HO15">
        <v>-451.288755357127</v>
      </c>
      <c r="HP15">
        <v>-641.61863184152298</v>
      </c>
      <c r="HQ15">
        <v>19.292048770490499</v>
      </c>
      <c r="HR15">
        <v>-1088.5140704895</v>
      </c>
      <c r="HS15">
        <v>-287.20227630642</v>
      </c>
      <c r="HT15">
        <v>19.516671561859301</v>
      </c>
      <c r="HU15">
        <v>19.0349179582816</v>
      </c>
      <c r="HV15">
        <v>-260.78811474709698</v>
      </c>
      <c r="HW15">
        <v>-396.09597699057701</v>
      </c>
      <c r="HX15">
        <v>19.3766070488665</v>
      </c>
      <c r="HY15">
        <v>-644.93928196498803</v>
      </c>
      <c r="HZ15">
        <v>19.506157103933099</v>
      </c>
      <c r="IA15">
        <v>19.0269732592899</v>
      </c>
      <c r="IB15">
        <v>-433.80712724143501</v>
      </c>
      <c r="IC15">
        <v>-432.62180705455398</v>
      </c>
      <c r="ID15">
        <v>-614.30670209099901</v>
      </c>
      <c r="IE15">
        <v>19.360097569956</v>
      </c>
      <c r="IF15">
        <v>-1012.12029753875</v>
      </c>
      <c r="IG15">
        <v>-49.170479288205797</v>
      </c>
      <c r="IH15">
        <v>19.514949368972498</v>
      </c>
      <c r="II15">
        <v>19.0341393253516</v>
      </c>
      <c r="IJ15">
        <v>-259.93255833782803</v>
      </c>
      <c r="IK15">
        <v>-49.095569790865603</v>
      </c>
      <c r="IL15">
        <v>-289.29214733789399</v>
      </c>
      <c r="IM15">
        <v>-395.77731190772801</v>
      </c>
      <c r="IN15">
        <v>19.379704186434399</v>
      </c>
      <c r="IO15">
        <v>1.8255117328270101</v>
      </c>
      <c r="IP15">
        <v>-641.10246268959702</v>
      </c>
      <c r="IQ15">
        <v>56.460308659394101</v>
      </c>
      <c r="IR15">
        <v>34.777691335597602</v>
      </c>
      <c r="IS15">
        <v>56.875604742885898</v>
      </c>
      <c r="IT15">
        <v>34.660318737723202</v>
      </c>
      <c r="IU15">
        <v>-848.609798904135</v>
      </c>
      <c r="IV15">
        <v>-119.102940753835</v>
      </c>
      <c r="IW15">
        <v>18.229399497200301</v>
      </c>
      <c r="IX15">
        <v>19.292048770490499</v>
      </c>
      <c r="IY15">
        <v>-16.271593381446301</v>
      </c>
      <c r="IZ15">
        <v>-424.34389284040901</v>
      </c>
      <c r="JA15">
        <v>-1266.67935383386</v>
      </c>
      <c r="JB15">
        <v>-95.407909353729195</v>
      </c>
      <c r="JC15">
        <v>18.4582496866329</v>
      </c>
      <c r="JD15">
        <v>19.3766070488665</v>
      </c>
      <c r="JE15">
        <v>-49.350127723443201</v>
      </c>
      <c r="JF15">
        <v>-364.37092569450499</v>
      </c>
      <c r="JG15">
        <v>-849.79905208422304</v>
      </c>
      <c r="JH15">
        <v>-139.42848801817701</v>
      </c>
      <c r="JI15">
        <v>18.431421271395301</v>
      </c>
      <c r="JJ15">
        <v>19.360097569956</v>
      </c>
      <c r="JK15">
        <v>-63.013234980440103</v>
      </c>
      <c r="JL15">
        <v>-527.09807425483496</v>
      </c>
      <c r="JM15">
        <v>-1284.3701120990499</v>
      </c>
      <c r="JN15">
        <v>-98.272926412702901</v>
      </c>
      <c r="JO15">
        <v>18.4742260716388</v>
      </c>
      <c r="JP15">
        <v>19.379704186434399</v>
      </c>
      <c r="JQ15">
        <v>0.64518345947548295</v>
      </c>
      <c r="JR15">
        <v>-53.172286058455803</v>
      </c>
      <c r="JS15">
        <v>1.74710389488497</v>
      </c>
      <c r="JT15">
        <v>-371.27727421707499</v>
      </c>
      <c r="JU15">
        <v>-849.04375194657496</v>
      </c>
      <c r="JV15">
        <v>-473.12272282599201</v>
      </c>
      <c r="JW15">
        <v>-735.06793654047601</v>
      </c>
      <c r="JX15">
        <v>-1170.23790225886</v>
      </c>
      <c r="JY15">
        <v>-304.73788766502798</v>
      </c>
      <c r="JZ15">
        <v>-446.20688957110798</v>
      </c>
      <c r="KA15">
        <v>-690.68335524764905</v>
      </c>
      <c r="KB15">
        <v>-459.27794560283502</v>
      </c>
      <c r="KC15">
        <v>-694.55979236619396</v>
      </c>
      <c r="KD15">
        <v>-1083.52176519877</v>
      </c>
      <c r="KE15">
        <v>-303.323081923779</v>
      </c>
      <c r="KF15">
        <v>17.805610156290999</v>
      </c>
      <c r="KG15">
        <v>-316.42761339808902</v>
      </c>
      <c r="KH15">
        <v>1.01284460792994</v>
      </c>
      <c r="KI15">
        <v>-438.88128633670601</v>
      </c>
      <c r="KJ15">
        <v>-671.46823653664501</v>
      </c>
      <c r="KK15">
        <v>-128.67411154304401</v>
      </c>
      <c r="KL15">
        <v>18.1359501904256</v>
      </c>
      <c r="KM15">
        <v>19.150437028722902</v>
      </c>
      <c r="KN15">
        <v>-42.391517797503603</v>
      </c>
      <c r="KO15">
        <v>17.146589956839499</v>
      </c>
      <c r="KP15">
        <v>-3.3540300080016299</v>
      </c>
      <c r="KQ15">
        <v>-494.73796885488099</v>
      </c>
      <c r="KR15">
        <v>-1290.4569767493599</v>
      </c>
      <c r="KS15">
        <v>-96.160467866966997</v>
      </c>
      <c r="KT15">
        <v>18.3798914687546</v>
      </c>
      <c r="KU15">
        <v>19.2631303572362</v>
      </c>
      <c r="KV15">
        <v>-57.286702829360102</v>
      </c>
      <c r="KW15">
        <v>17.476187135539199</v>
      </c>
      <c r="KX15">
        <v>-3.24872945828377</v>
      </c>
      <c r="KY15">
        <v>-373.32915986617297</v>
      </c>
      <c r="KZ15">
        <v>-826.17548464928495</v>
      </c>
      <c r="LA15">
        <v>-146.40157138759</v>
      </c>
      <c r="LB15">
        <v>18.348060654891899</v>
      </c>
      <c r="LC15">
        <v>19.2313139504875</v>
      </c>
      <c r="LD15">
        <v>-90.677526357377701</v>
      </c>
      <c r="LE15">
        <v>17.446419985733499</v>
      </c>
      <c r="LF15">
        <v>-3.3445407840761798</v>
      </c>
      <c r="LG15">
        <v>-588.059719694406</v>
      </c>
      <c r="LH15">
        <v>-1304.8688414314399</v>
      </c>
      <c r="LI15">
        <v>-100.620006377902</v>
      </c>
      <c r="LJ15">
        <v>18.445524358085802</v>
      </c>
      <c r="LK15">
        <v>19.279862380037901</v>
      </c>
      <c r="LL15">
        <v>-67.150190460171402</v>
      </c>
      <c r="LM15">
        <v>17.580784567429401</v>
      </c>
      <c r="LN15">
        <v>-2.8760037871077202</v>
      </c>
      <c r="LO15">
        <v>-386.55110214467197</v>
      </c>
      <c r="LP15">
        <v>-815.16700204855795</v>
      </c>
      <c r="LQ15">
        <v>-32.244407991746698</v>
      </c>
      <c r="LR15">
        <v>17.290301135835499</v>
      </c>
      <c r="LS15">
        <v>16.440999999999999</v>
      </c>
      <c r="LT15">
        <v>-75.238452018485802</v>
      </c>
      <c r="LU15">
        <v>-665.66969172220195</v>
      </c>
      <c r="LV15">
        <v>17.972052433717</v>
      </c>
      <c r="LW15">
        <v>19.199223499747699</v>
      </c>
      <c r="LX15">
        <v>180.386632766915</v>
      </c>
      <c r="LY15">
        <v>-20.0162547150317</v>
      </c>
      <c r="LZ15">
        <v>17.2451971413313</v>
      </c>
      <c r="MA15">
        <v>16.440999999999999</v>
      </c>
      <c r="MB15">
        <v>-31.2283310817052</v>
      </c>
      <c r="MC15">
        <v>-405.71554639392599</v>
      </c>
      <c r="MD15">
        <v>17.931952410613601</v>
      </c>
      <c r="ME15">
        <v>19.1977872404137</v>
      </c>
      <c r="MF15">
        <v>132.300373245445</v>
      </c>
      <c r="MG15">
        <v>-30.829058983271299</v>
      </c>
      <c r="MH15">
        <v>17.268587340392202</v>
      </c>
      <c r="MI15">
        <v>16.440999999999999</v>
      </c>
      <c r="MJ15">
        <v>-44.729163333839502</v>
      </c>
      <c r="MK15">
        <v>-626.73565089039698</v>
      </c>
      <c r="ML15">
        <v>17.943965125354602</v>
      </c>
      <c r="MM15">
        <v>19.194140036853799</v>
      </c>
      <c r="MN15">
        <v>208.50615001231901</v>
      </c>
      <c r="MO15">
        <v>-20.776900964564401</v>
      </c>
      <c r="MP15">
        <v>17.244229819653299</v>
      </c>
      <c r="MQ15">
        <v>16.440999999999999</v>
      </c>
      <c r="MR15">
        <v>-32.407666098319503</v>
      </c>
      <c r="MS15">
        <v>-405.24780508284903</v>
      </c>
      <c r="MT15">
        <v>17.929610096157599</v>
      </c>
      <c r="MU15">
        <v>19.192574146133499</v>
      </c>
      <c r="MV15">
        <v>130.79362787247601</v>
      </c>
      <c r="MW15">
        <v>-28.281012536012799</v>
      </c>
      <c r="MX15">
        <v>17.123035374988</v>
      </c>
      <c r="MY15">
        <v>17.6037543935463</v>
      </c>
      <c r="MZ15">
        <v>9.7918736744259594</v>
      </c>
      <c r="NA15">
        <v>-468.943381843422</v>
      </c>
      <c r="NB15">
        <v>17.701090361799402</v>
      </c>
      <c r="NC15">
        <v>18.991339911521901</v>
      </c>
      <c r="ND15">
        <v>226.535656155564</v>
      </c>
      <c r="NE15">
        <v>-16.320831888879599</v>
      </c>
      <c r="NF15">
        <v>17.140159722160501</v>
      </c>
      <c r="NG15">
        <v>17.807828233699698</v>
      </c>
      <c r="NH15">
        <v>40.081476177419901</v>
      </c>
      <c r="NI15">
        <v>-246.331507325845</v>
      </c>
      <c r="NJ15">
        <v>17.696654291303801</v>
      </c>
      <c r="NK15">
        <v>19.010589305759002</v>
      </c>
      <c r="NL15">
        <v>172.59277958861099</v>
      </c>
      <c r="NM15">
        <v>-26.056496146956398</v>
      </c>
      <c r="NN15">
        <v>17.208296369168099</v>
      </c>
      <c r="NO15">
        <v>17.8681245594492</v>
      </c>
      <c r="NP15">
        <v>61.249442223936498</v>
      </c>
      <c r="NQ15" s="35">
        <v>-371.50912156264599</v>
      </c>
      <c r="NR15" s="35">
        <v>17.743296091854599</v>
      </c>
      <c r="NS15">
        <v>19.017984494097401</v>
      </c>
      <c r="NT15">
        <v>261.84949960095901</v>
      </c>
      <c r="NU15">
        <v>-16.869069289469099</v>
      </c>
      <c r="NV15">
        <v>17.121502817683201</v>
      </c>
      <c r="NW15">
        <v>17.779091858554398</v>
      </c>
      <c r="NX15">
        <v>1.7</v>
      </c>
      <c r="NY15">
        <v>41.050416311464701</v>
      </c>
      <c r="NZ15">
        <v>-246.19529690665601</v>
      </c>
      <c r="OA15">
        <v>17.680733273694099</v>
      </c>
      <c r="OB15">
        <v>19.004599326483699</v>
      </c>
      <c r="OC15">
        <v>1.7</v>
      </c>
      <c r="OD15">
        <v>174.213183285664</v>
      </c>
      <c r="OE15">
        <v>1.7</v>
      </c>
      <c r="OF15">
        <v>1.7</v>
      </c>
      <c r="OG15">
        <v>-26.736197903440299</v>
      </c>
      <c r="OH15">
        <v>16.473472547360299</v>
      </c>
      <c r="OI15">
        <v>17.2066311310579</v>
      </c>
      <c r="OJ15">
        <v>5.7247567414588802</v>
      </c>
      <c r="OK15">
        <v>-570.76046850942805</v>
      </c>
      <c r="OL15">
        <v>17.15864377151</v>
      </c>
      <c r="OM15">
        <v>18.694676417644601</v>
      </c>
      <c r="ON15">
        <v>262.63215509923998</v>
      </c>
      <c r="OO15">
        <v>-15.3085877732632</v>
      </c>
      <c r="OP15">
        <v>16.619514987998201</v>
      </c>
      <c r="OQ15">
        <v>17.518690105083198</v>
      </c>
      <c r="OR15">
        <v>41.211715033409703</v>
      </c>
      <c r="OS15">
        <v>-291.546356632602</v>
      </c>
      <c r="OT15">
        <v>17.259452100658901</v>
      </c>
      <c r="OU15">
        <v>18.771380335430099</v>
      </c>
      <c r="OV15">
        <v>193.59217946526701</v>
      </c>
      <c r="OW15">
        <v>-23.879536639643799</v>
      </c>
      <c r="OX15">
        <v>16.649054860752699</v>
      </c>
      <c r="OY15">
        <v>17.502705628668501</v>
      </c>
      <c r="OZ15">
        <v>67.970644691399997</v>
      </c>
      <c r="PA15">
        <v>-446.02197469659501</v>
      </c>
      <c r="PB15">
        <v>17.274983525122099</v>
      </c>
      <c r="PC15">
        <v>18.756994615060499</v>
      </c>
      <c r="PD15">
        <v>302.66483360782001</v>
      </c>
      <c r="PE15">
        <v>-15.286249188277701</v>
      </c>
      <c r="PF15">
        <v>16.6318906843448</v>
      </c>
      <c r="PG15">
        <v>17.54546954317</v>
      </c>
      <c r="PH15">
        <v>1.7</v>
      </c>
      <c r="PI15">
        <v>50.640426996945699</v>
      </c>
      <c r="PJ15">
        <v>-275.67662503484303</v>
      </c>
      <c r="PK15">
        <v>17.263583814224901</v>
      </c>
      <c r="PL15">
        <v>18.772969417027799</v>
      </c>
      <c r="PM15" s="35">
        <v>1.7</v>
      </c>
      <c r="PN15">
        <v>201.05785178002</v>
      </c>
      <c r="PO15">
        <v>19.298028045473298</v>
      </c>
      <c r="PP15">
        <v>19.3255291747402</v>
      </c>
      <c r="PQ15">
        <v>19.310198960847899</v>
      </c>
      <c r="PR15">
        <v>19.319441482920698</v>
      </c>
      <c r="PS15">
        <v>18.954319225103699</v>
      </c>
      <c r="PT15">
        <v>19.099629396466</v>
      </c>
      <c r="PU15">
        <v>19.1464507809129</v>
      </c>
      <c r="PV15">
        <v>19.1301461692963</v>
      </c>
      <c r="PW15">
        <v>19.145797153430401</v>
      </c>
      <c r="PX15">
        <v>18.2707592187237</v>
      </c>
      <c r="PY15">
        <v>18.873465156003501</v>
      </c>
      <c r="PZ15">
        <v>18.9603074186962</v>
      </c>
      <c r="QA15">
        <v>18.923361067851701</v>
      </c>
      <c r="QB15">
        <v>18.9646374668121</v>
      </c>
      <c r="QC15">
        <v>17.391951522321399</v>
      </c>
      <c r="QD15">
        <v>16.288488766735401</v>
      </c>
      <c r="QE15">
        <v>20.215677377027699</v>
      </c>
      <c r="QF15">
        <v>20.2286675951825</v>
      </c>
      <c r="QG15">
        <v>20.218580935342199</v>
      </c>
      <c r="QH15">
        <v>20.226290634981201</v>
      </c>
      <c r="QI15">
        <v>19.313522517289201</v>
      </c>
      <c r="QJ15">
        <v>20.117014702985301</v>
      </c>
      <c r="QK15">
        <v>20.134883496462699</v>
      </c>
      <c r="QL15">
        <v>20.127681014463398</v>
      </c>
      <c r="QM15">
        <v>20.140782904063599</v>
      </c>
      <c r="QN15">
        <v>-2075.2353723287101</v>
      </c>
      <c r="QO15">
        <v>18.5256780609073</v>
      </c>
      <c r="QP15">
        <v>-828.56546845101195</v>
      </c>
      <c r="QQ15">
        <v>20.0050171409674</v>
      </c>
      <c r="QR15">
        <v>20.0442722869679</v>
      </c>
      <c r="QS15">
        <v>20.024692233825402</v>
      </c>
      <c r="QT15">
        <v>20.044996377384699</v>
      </c>
      <c r="QU15">
        <v>17.585355675231501</v>
      </c>
      <c r="QV15">
        <v>15.764604136472601</v>
      </c>
      <c r="QW15">
        <v>0</v>
      </c>
      <c r="QX15">
        <v>0</v>
      </c>
      <c r="QY15">
        <v>0</v>
      </c>
      <c r="QZ15">
        <v>0</v>
      </c>
      <c r="RA15">
        <v>0</v>
      </c>
      <c r="RB15">
        <v>0</v>
      </c>
      <c r="RC15">
        <v>0</v>
      </c>
      <c r="RD15">
        <v>0</v>
      </c>
      <c r="RE15">
        <v>0</v>
      </c>
      <c r="RF15">
        <v>0</v>
      </c>
      <c r="RG15">
        <v>0</v>
      </c>
      <c r="RH15" s="35">
        <v>0</v>
      </c>
      <c r="RI15">
        <v>3700.1084018320298</v>
      </c>
      <c r="RJ15" s="35">
        <v>0</v>
      </c>
      <c r="RK15">
        <v>21.133326708582</v>
      </c>
      <c r="RL15">
        <v>3667.7616101139301</v>
      </c>
      <c r="RM15" s="35">
        <v>3667.7616101139301</v>
      </c>
      <c r="RN15">
        <v>7798.5572458421102</v>
      </c>
      <c r="RO15" s="35">
        <v>2400.9512712219998</v>
      </c>
      <c r="RP15">
        <v>0</v>
      </c>
      <c r="RQ15" s="35">
        <v>21.1318060156248</v>
      </c>
      <c r="RR15" s="35">
        <v>2381.7978750475199</v>
      </c>
      <c r="RS15">
        <v>2381.7978750475199</v>
      </c>
      <c r="RT15">
        <v>5005.1136668064</v>
      </c>
      <c r="RU15">
        <v>3526.12698585917</v>
      </c>
      <c r="RV15">
        <v>0</v>
      </c>
      <c r="RW15">
        <v>21.1269629098365</v>
      </c>
      <c r="RX15">
        <v>3503.12714076579</v>
      </c>
      <c r="RY15">
        <v>3503.12714076579</v>
      </c>
      <c r="RZ15">
        <v>7634.01331785406</v>
      </c>
      <c r="SA15">
        <v>2374.0723718540298</v>
      </c>
      <c r="SB15">
        <v>0</v>
      </c>
      <c r="SC15">
        <v>21.133139787041699</v>
      </c>
      <c r="SD15">
        <v>2353.66700259143</v>
      </c>
      <c r="SE15">
        <v>2353.66700259143</v>
      </c>
      <c r="SF15">
        <v>4976.9708677254703</v>
      </c>
      <c r="SG15">
        <v>0</v>
      </c>
      <c r="SH15">
        <v>2446.84520794728</v>
      </c>
      <c r="SI15">
        <v>19.672725809474699</v>
      </c>
      <c r="SJ15">
        <v>13771.670536092901</v>
      </c>
      <c r="SK15">
        <v>13771.670536092901</v>
      </c>
      <c r="SL15">
        <v>35905.761582722298</v>
      </c>
      <c r="SM15">
        <v>21.1111</v>
      </c>
      <c r="SN15">
        <v>23.8889</v>
      </c>
      <c r="SO15">
        <v>326.84992486247</v>
      </c>
      <c r="SP15">
        <v>0</v>
      </c>
      <c r="SQ15">
        <v>18.3671961070579</v>
      </c>
      <c r="SR15">
        <v>0</v>
      </c>
      <c r="SS15">
        <v>0</v>
      </c>
      <c r="ST15">
        <v>0</v>
      </c>
      <c r="SU15">
        <v>382.56037111088699</v>
      </c>
      <c r="SV15">
        <v>0</v>
      </c>
      <c r="SW15">
        <v>18.944015754945301</v>
      </c>
      <c r="SX15">
        <v>0</v>
      </c>
      <c r="SY15">
        <v>0</v>
      </c>
      <c r="SZ15">
        <v>0</v>
      </c>
      <c r="TA15">
        <v>596.78777788421405</v>
      </c>
      <c r="TB15">
        <v>0</v>
      </c>
      <c r="TC15">
        <v>18.996460985923498</v>
      </c>
      <c r="TD15">
        <v>0</v>
      </c>
      <c r="TE15">
        <v>0</v>
      </c>
      <c r="TF15">
        <v>0</v>
      </c>
      <c r="TG15">
        <v>371.192187610546</v>
      </c>
      <c r="TH15">
        <v>0</v>
      </c>
      <c r="TI15">
        <v>18.890462231742699</v>
      </c>
      <c r="TJ15">
        <v>0</v>
      </c>
      <c r="TK15">
        <v>0</v>
      </c>
      <c r="TL15">
        <v>0</v>
      </c>
      <c r="TM15">
        <v>1303.91529375812</v>
      </c>
      <c r="TN15">
        <v>0</v>
      </c>
      <c r="TO15">
        <v>18.517871229338699</v>
      </c>
      <c r="TP15">
        <v>0</v>
      </c>
      <c r="TQ15">
        <v>0</v>
      </c>
      <c r="TR15">
        <v>0</v>
      </c>
      <c r="TS15">
        <v>4209.4680431751603</v>
      </c>
      <c r="TT15">
        <v>0</v>
      </c>
      <c r="TU15">
        <v>21.134400009504599</v>
      </c>
      <c r="TV15">
        <v>4175.92983877999</v>
      </c>
      <c r="TW15">
        <v>4175.92983877999</v>
      </c>
      <c r="TX15">
        <v>8306.70881278858</v>
      </c>
      <c r="TY15">
        <v>2690.2440669499401</v>
      </c>
      <c r="TZ15">
        <v>0</v>
      </c>
      <c r="UA15">
        <v>21.1233162120126</v>
      </c>
      <c r="UB15">
        <v>2679.29034559503</v>
      </c>
      <c r="UC15">
        <v>2679.29034559503</v>
      </c>
      <c r="UD15">
        <v>5302.6811205136601</v>
      </c>
      <c r="UE15">
        <v>3996.00972307554</v>
      </c>
      <c r="UF15">
        <v>0</v>
      </c>
      <c r="UG15">
        <v>21.1252158596306</v>
      </c>
      <c r="UH15">
        <v>3975.9758893918201</v>
      </c>
      <c r="UI15">
        <v>3975.9758893918201</v>
      </c>
      <c r="UJ15">
        <v>8106.8846633351004</v>
      </c>
      <c r="UK15">
        <v>2651.5557787735402</v>
      </c>
      <c r="UL15">
        <v>0</v>
      </c>
      <c r="UM15">
        <v>21.1357686546968</v>
      </c>
      <c r="UN15">
        <v>2627.06962358284</v>
      </c>
      <c r="UO15">
        <v>2627.06962358284</v>
      </c>
      <c r="UP15">
        <v>5250.3644094723704</v>
      </c>
      <c r="UQ15">
        <v>0</v>
      </c>
      <c r="UR15">
        <v>3053.0282803135601</v>
      </c>
      <c r="US15">
        <v>18.780596903090899</v>
      </c>
      <c r="UT15">
        <v>19844.208786218001</v>
      </c>
      <c r="UU15">
        <v>19844.208786218001</v>
      </c>
      <c r="UV15">
        <v>41991.677420471999</v>
      </c>
      <c r="UW15">
        <v>21.1111</v>
      </c>
      <c r="UX15">
        <v>23.8889</v>
      </c>
      <c r="UY15">
        <v>614.20288022922205</v>
      </c>
      <c r="UZ15">
        <v>0</v>
      </c>
      <c r="VA15">
        <v>18.422058375687001</v>
      </c>
      <c r="VB15">
        <v>0</v>
      </c>
      <c r="VC15">
        <v>0</v>
      </c>
      <c r="VD15">
        <v>0</v>
      </c>
      <c r="VE15">
        <v>563.71618523674397</v>
      </c>
      <c r="VF15">
        <v>0</v>
      </c>
      <c r="VG15">
        <v>19.034666142909</v>
      </c>
      <c r="VH15">
        <v>0</v>
      </c>
      <c r="VI15">
        <v>0</v>
      </c>
      <c r="VJ15">
        <v>0</v>
      </c>
      <c r="VK15">
        <v>803.85204137396204</v>
      </c>
      <c r="VL15">
        <v>0</v>
      </c>
      <c r="VM15">
        <v>18.926559668471398</v>
      </c>
      <c r="VN15">
        <v>0</v>
      </c>
      <c r="VO15">
        <v>0</v>
      </c>
      <c r="VP15">
        <v>0</v>
      </c>
      <c r="VQ15">
        <v>579.77216928240796</v>
      </c>
      <c r="VR15">
        <v>0</v>
      </c>
      <c r="VS15">
        <v>19.084031447288901</v>
      </c>
      <c r="VT15">
        <v>0</v>
      </c>
      <c r="VU15">
        <v>0</v>
      </c>
      <c r="VV15">
        <v>0</v>
      </c>
      <c r="VW15">
        <v>1946.4287459734801</v>
      </c>
      <c r="VX15">
        <v>0</v>
      </c>
      <c r="VY15">
        <v>18.023021688271498</v>
      </c>
      <c r="VZ15">
        <v>0</v>
      </c>
      <c r="WA15">
        <v>0</v>
      </c>
      <c r="WB15">
        <v>0</v>
      </c>
      <c r="WC15">
        <v>4570.5582309761203</v>
      </c>
      <c r="WD15">
        <v>0</v>
      </c>
      <c r="WE15">
        <v>21.136569125931199</v>
      </c>
      <c r="WF15">
        <v>4532.3837279335003</v>
      </c>
      <c r="WG15">
        <v>4532.3837279335003</v>
      </c>
      <c r="WH15">
        <v>8661.7973877607801</v>
      </c>
      <c r="WI15">
        <v>0</v>
      </c>
      <c r="WJ15">
        <v>2898.9282935758802</v>
      </c>
      <c r="WK15">
        <v>0</v>
      </c>
      <c r="WL15">
        <v>21.128237155239699</v>
      </c>
      <c r="WM15">
        <v>2883.5524050194499</v>
      </c>
      <c r="WN15">
        <v>2883.5524050194499</v>
      </c>
      <c r="WO15">
        <v>5506.0372097017398</v>
      </c>
      <c r="WP15">
        <v>21.1111</v>
      </c>
      <c r="WQ15">
        <v>23.8889</v>
      </c>
      <c r="WR15">
        <v>4315.6923924857701</v>
      </c>
      <c r="WS15">
        <v>0</v>
      </c>
      <c r="WT15">
        <v>21.126023399799099</v>
      </c>
      <c r="WU15">
        <v>4294.6217815282998</v>
      </c>
      <c r="WV15">
        <v>4294.6217815282998</v>
      </c>
      <c r="WW15">
        <v>8424.1633741408095</v>
      </c>
      <c r="WX15">
        <v>0</v>
      </c>
      <c r="WY15">
        <v>2823.1184527093301</v>
      </c>
      <c r="WZ15">
        <v>0</v>
      </c>
      <c r="XA15">
        <v>21.125355287957301</v>
      </c>
      <c r="XB15">
        <v>2808.9183100339501</v>
      </c>
      <c r="XC15">
        <v>2808.9183100339501</v>
      </c>
      <c r="XD15">
        <v>5431.4511439971102</v>
      </c>
      <c r="XE15">
        <v>0</v>
      </c>
      <c r="XF15">
        <v>3360.09562771421</v>
      </c>
      <c r="XG15">
        <v>17.778759828141698</v>
      </c>
      <c r="XH15">
        <v>26720.2264384138</v>
      </c>
      <c r="XI15">
        <v>26720.2264384138</v>
      </c>
      <c r="XJ15">
        <v>48830.910180573199</v>
      </c>
      <c r="XK15">
        <v>21.1111</v>
      </c>
      <c r="XL15">
        <v>23.8889</v>
      </c>
      <c r="XM15">
        <v>737.41544435329399</v>
      </c>
      <c r="XN15">
        <v>0</v>
      </c>
      <c r="XO15">
        <v>18.5001449568135</v>
      </c>
      <c r="XP15">
        <v>0</v>
      </c>
      <c r="XQ15">
        <v>0</v>
      </c>
      <c r="XR15">
        <v>0</v>
      </c>
      <c r="XS15">
        <v>587.36371225153198</v>
      </c>
      <c r="XT15">
        <v>0</v>
      </c>
      <c r="XU15">
        <v>19.01222035488</v>
      </c>
      <c r="XV15">
        <v>0</v>
      </c>
      <c r="XW15">
        <v>0</v>
      </c>
      <c r="XX15">
        <v>0</v>
      </c>
      <c r="XY15">
        <v>915.14485245038497</v>
      </c>
      <c r="XZ15">
        <v>0</v>
      </c>
      <c r="YA15">
        <v>18.982755707310702</v>
      </c>
      <c r="YB15">
        <v>0</v>
      </c>
      <c r="YC15">
        <v>0</v>
      </c>
      <c r="YD15">
        <v>0</v>
      </c>
      <c r="YE15">
        <v>619.02477028580802</v>
      </c>
      <c r="YF15">
        <v>0</v>
      </c>
      <c r="YG15">
        <v>19.1568252628139</v>
      </c>
      <c r="YH15">
        <v>0</v>
      </c>
      <c r="YI15">
        <v>0</v>
      </c>
      <c r="YJ15">
        <v>0</v>
      </c>
      <c r="YK15">
        <v>3126.3240212268902</v>
      </c>
      <c r="YL15">
        <v>0</v>
      </c>
      <c r="YM15">
        <v>17.228770101986299</v>
      </c>
      <c r="YN15">
        <v>0</v>
      </c>
      <c r="YO15">
        <v>0</v>
      </c>
      <c r="YP15">
        <v>0</v>
      </c>
      <c r="YQ15">
        <v>0</v>
      </c>
      <c r="YR15">
        <v>66.686002859558997</v>
      </c>
      <c r="YS15">
        <v>17.499046091661501</v>
      </c>
      <c r="YT15">
        <v>0</v>
      </c>
      <c r="YU15">
        <v>0</v>
      </c>
      <c r="YV15">
        <v>0</v>
      </c>
      <c r="YW15">
        <v>0</v>
      </c>
      <c r="YX15">
        <v>78.556413817604707</v>
      </c>
      <c r="YY15">
        <v>17.383915445889301</v>
      </c>
      <c r="YZ15">
        <v>0</v>
      </c>
      <c r="ZA15">
        <v>0</v>
      </c>
      <c r="ZB15">
        <v>0</v>
      </c>
      <c r="ZC15">
        <v>0</v>
      </c>
      <c r="ZD15">
        <v>128.995145740135</v>
      </c>
      <c r="ZE15">
        <v>17.395174113871501</v>
      </c>
      <c r="ZF15">
        <v>0</v>
      </c>
      <c r="ZG15">
        <v>0</v>
      </c>
      <c r="ZH15">
        <v>0</v>
      </c>
      <c r="ZI15">
        <v>0</v>
      </c>
      <c r="ZJ15">
        <v>75.020601055996593</v>
      </c>
      <c r="ZK15">
        <v>17.387927397121899</v>
      </c>
      <c r="ZL15">
        <v>0</v>
      </c>
      <c r="ZM15">
        <v>0</v>
      </c>
      <c r="ZN15">
        <v>0</v>
      </c>
      <c r="ZO15">
        <v>0</v>
      </c>
      <c r="ZP15">
        <v>3013.26252976265</v>
      </c>
      <c r="ZQ15">
        <v>16.9413582020054</v>
      </c>
      <c r="ZR15">
        <v>0</v>
      </c>
      <c r="ZS15">
        <v>0</v>
      </c>
      <c r="ZT15">
        <v>0</v>
      </c>
      <c r="ZU15">
        <v>0</v>
      </c>
      <c r="ZV15">
        <v>184.22992475405101</v>
      </c>
      <c r="ZW15">
        <v>17.125224004683002</v>
      </c>
      <c r="ZX15">
        <v>0</v>
      </c>
      <c r="ZY15">
        <v>0</v>
      </c>
      <c r="ZZ15">
        <v>0</v>
      </c>
      <c r="AAA15">
        <v>0</v>
      </c>
      <c r="AAB15">
        <v>185.03027691539501</v>
      </c>
      <c r="AAC15">
        <v>16.997196704003802</v>
      </c>
      <c r="AAD15">
        <v>0</v>
      </c>
      <c r="AAE15">
        <v>0</v>
      </c>
      <c r="AAF15">
        <v>0</v>
      </c>
      <c r="AAG15">
        <v>0</v>
      </c>
      <c r="AAH15">
        <v>277.44295318685101</v>
      </c>
      <c r="AAI15">
        <v>17.070505379100201</v>
      </c>
      <c r="AAJ15">
        <v>0</v>
      </c>
      <c r="AAK15">
        <v>0</v>
      </c>
      <c r="AAL15">
        <v>0</v>
      </c>
      <c r="AAM15">
        <v>0</v>
      </c>
      <c r="AAN15">
        <v>187.38593330402099</v>
      </c>
      <c r="AAO15">
        <v>16.974220628818699</v>
      </c>
      <c r="AAP15">
        <v>0</v>
      </c>
      <c r="AAQ15">
        <v>0</v>
      </c>
      <c r="AAR15">
        <v>0</v>
      </c>
      <c r="AAS15">
        <v>0</v>
      </c>
      <c r="AAT15">
        <v>2962.3353106415302</v>
      </c>
      <c r="AAU15">
        <v>16.326150046717899</v>
      </c>
      <c r="AAV15">
        <v>0</v>
      </c>
      <c r="AAW15">
        <v>0</v>
      </c>
      <c r="AAX15">
        <v>0</v>
      </c>
      <c r="AAY15">
        <v>0</v>
      </c>
      <c r="AAZ15">
        <v>209.71690209052301</v>
      </c>
      <c r="ABA15">
        <v>16.495651310918099</v>
      </c>
      <c r="ABB15">
        <v>0</v>
      </c>
      <c r="ABC15">
        <v>0</v>
      </c>
      <c r="ABD15">
        <v>0</v>
      </c>
      <c r="ABE15">
        <v>0</v>
      </c>
      <c r="ABF15">
        <v>203.42952567274</v>
      </c>
      <c r="ABG15">
        <v>16.479191123540701</v>
      </c>
      <c r="ABH15">
        <v>0</v>
      </c>
      <c r="ABI15">
        <v>0</v>
      </c>
      <c r="ABJ15">
        <v>0</v>
      </c>
      <c r="ABK15">
        <v>0</v>
      </c>
      <c r="ABL15">
        <v>321.59154918589201</v>
      </c>
      <c r="ABM15">
        <v>16.4994691445232</v>
      </c>
      <c r="ABN15">
        <v>0</v>
      </c>
      <c r="ABO15">
        <v>0</v>
      </c>
      <c r="ABP15">
        <v>0</v>
      </c>
      <c r="ABQ15">
        <v>0</v>
      </c>
      <c r="ABR15">
        <v>221.69765162988699</v>
      </c>
      <c r="ABS15">
        <v>16.450440311608599</v>
      </c>
      <c r="ABT15">
        <v>0</v>
      </c>
      <c r="ABU15">
        <v>0</v>
      </c>
      <c r="ABV15">
        <v>0</v>
      </c>
      <c r="ABW15">
        <v>0</v>
      </c>
      <c r="ABX15">
        <v>2044.26631639722</v>
      </c>
      <c r="ABY15">
        <v>15.764604136472601</v>
      </c>
      <c r="ABZ15">
        <v>0</v>
      </c>
      <c r="ACA15">
        <v>0</v>
      </c>
      <c r="ACB15">
        <v>0</v>
      </c>
      <c r="ACC15">
        <v>0</v>
      </c>
      <c r="ACD15">
        <v>0</v>
      </c>
      <c r="ACE15">
        <v>0</v>
      </c>
      <c r="ACF15">
        <v>6.5339217006231101</v>
      </c>
      <c r="ACG15">
        <v>6.5339217006231101</v>
      </c>
      <c r="ACH15">
        <v>0</v>
      </c>
      <c r="ACI15">
        <v>0</v>
      </c>
      <c r="ACJ15">
        <v>0</v>
      </c>
      <c r="ACK15">
        <v>21.11</v>
      </c>
      <c r="ACL15">
        <v>21.11</v>
      </c>
      <c r="ACM15">
        <v>0</v>
      </c>
      <c r="ACN15">
        <v>0</v>
      </c>
      <c r="ACO15">
        <v>0</v>
      </c>
      <c r="ACP15">
        <v>43131.973060960903</v>
      </c>
      <c r="ACR15">
        <v>3038.5280594267701</v>
      </c>
      <c r="ACT15">
        <v>46170.501120387598</v>
      </c>
      <c r="ACV15">
        <v>19.7633690068945</v>
      </c>
      <c r="ACW15">
        <v>19.0672959046043</v>
      </c>
      <c r="ACX15">
        <v>1.7</v>
      </c>
      <c r="ACY15">
        <v>5.36861670041616</v>
      </c>
      <c r="ACZ15">
        <v>0.75393022931175402</v>
      </c>
      <c r="ADA15">
        <v>18.857361434837902</v>
      </c>
      <c r="ADB15">
        <v>18.231522062688601</v>
      </c>
      <c r="ADC15">
        <v>1.7</v>
      </c>
      <c r="ADD15">
        <v>5.4886923360755802</v>
      </c>
      <c r="ADE15">
        <v>0.75417203889075202</v>
      </c>
      <c r="ADF15">
        <v>17.831155477736701</v>
      </c>
      <c r="ADG15">
        <v>17.3205130025882</v>
      </c>
      <c r="ADH15">
        <v>1.7</v>
      </c>
      <c r="ADI15">
        <v>5.7464272827565299</v>
      </c>
      <c r="ADJ15">
        <v>0.75508943525153704</v>
      </c>
      <c r="ADK15">
        <v>21.919662360244899</v>
      </c>
      <c r="ADL15">
        <v>21.919662360244899</v>
      </c>
      <c r="ADM15">
        <v>0</v>
      </c>
      <c r="ADN15">
        <v>0</v>
      </c>
      <c r="ADO15">
        <v>1</v>
      </c>
      <c r="ADP15">
        <v>21.893761623915498</v>
      </c>
      <c r="ADQ15">
        <v>21.893761623915498</v>
      </c>
      <c r="ADR15">
        <v>0</v>
      </c>
      <c r="ADS15">
        <v>0</v>
      </c>
      <c r="ADT15">
        <v>1</v>
      </c>
      <c r="ADU15">
        <v>21.834834822081401</v>
      </c>
      <c r="ADV15">
        <v>21.834834822081401</v>
      </c>
      <c r="ADW15">
        <v>0</v>
      </c>
      <c r="ADX15">
        <v>0</v>
      </c>
      <c r="ADY15">
        <v>1</v>
      </c>
      <c r="ADZ15">
        <v>21.882464677278001</v>
      </c>
      <c r="AEA15">
        <v>21.882464677278001</v>
      </c>
      <c r="AEB15">
        <v>0</v>
      </c>
      <c r="AEC15">
        <v>0</v>
      </c>
      <c r="AED15">
        <v>1</v>
      </c>
      <c r="AEE15">
        <v>21.951557949673798</v>
      </c>
      <c r="AEF15">
        <v>21.951557949673798</v>
      </c>
      <c r="AEG15">
        <v>0</v>
      </c>
      <c r="AEH15">
        <v>0</v>
      </c>
      <c r="AEI15">
        <v>1</v>
      </c>
      <c r="AEJ15">
        <v>21.902598503789001</v>
      </c>
      <c r="AEK15">
        <v>21.902598503789001</v>
      </c>
      <c r="AEL15">
        <v>0</v>
      </c>
      <c r="AEM15">
        <v>0</v>
      </c>
      <c r="AEN15">
        <v>1</v>
      </c>
      <c r="AEO15">
        <v>21.868725527015901</v>
      </c>
      <c r="AEP15">
        <v>21.868725527015901</v>
      </c>
      <c r="AEQ15">
        <v>0</v>
      </c>
      <c r="AER15">
        <v>0</v>
      </c>
      <c r="AES15">
        <v>1</v>
      </c>
      <c r="AET15">
        <v>21.888543877057799</v>
      </c>
      <c r="AEU15">
        <v>21.888543877057799</v>
      </c>
      <c r="AEV15">
        <v>0</v>
      </c>
      <c r="AEW15">
        <v>0</v>
      </c>
      <c r="AEX15">
        <v>1</v>
      </c>
      <c r="AEY15">
        <v>21.942561737715</v>
      </c>
      <c r="AEZ15">
        <v>21.942561737715</v>
      </c>
      <c r="AFA15">
        <v>0</v>
      </c>
      <c r="AFB15">
        <v>0</v>
      </c>
      <c r="AFC15">
        <v>1</v>
      </c>
      <c r="AFD15">
        <v>21.9120128244877</v>
      </c>
      <c r="AFE15">
        <v>21.9120128244877</v>
      </c>
      <c r="AFF15">
        <v>0</v>
      </c>
      <c r="AFG15">
        <v>0</v>
      </c>
      <c r="AFH15">
        <v>1</v>
      </c>
      <c r="AFI15">
        <v>21.8567152273971</v>
      </c>
      <c r="AFJ15">
        <v>21.8567152273971</v>
      </c>
      <c r="AFK15">
        <v>0</v>
      </c>
      <c r="AFL15">
        <v>0</v>
      </c>
      <c r="AFM15">
        <v>1</v>
      </c>
      <c r="AFN15">
        <v>21.867479637250302</v>
      </c>
      <c r="AFO15">
        <v>21.867479637250302</v>
      </c>
      <c r="AFP15">
        <v>0</v>
      </c>
      <c r="AFQ15">
        <v>0</v>
      </c>
      <c r="AFR15">
        <v>1</v>
      </c>
      <c r="AFS15">
        <v>-1.14623785025817</v>
      </c>
      <c r="AFT15">
        <v>-1.13598327951385</v>
      </c>
      <c r="AFU15">
        <v>-1.13981550049156</v>
      </c>
      <c r="AFV15">
        <v>-1.13798473264258</v>
      </c>
      <c r="AFW15">
        <v>-1.1537903753230601</v>
      </c>
      <c r="AFX15">
        <v>-1.1449484133698</v>
      </c>
      <c r="AFY15">
        <v>-1.1496523253809801</v>
      </c>
      <c r="AFZ15">
        <v>-1.1472615897380101</v>
      </c>
      <c r="AGA15">
        <v>-1.1709678081580499</v>
      </c>
      <c r="AGB15">
        <v>-1.1624734978212901</v>
      </c>
      <c r="AGC15">
        <v>-1.16645880970437</v>
      </c>
      <c r="AGD15">
        <v>-1.1605161351309199</v>
      </c>
      <c r="AGE15">
        <v>-1.5153964000031199</v>
      </c>
      <c r="AGF15">
        <v>-1.6550945053247901</v>
      </c>
      <c r="AGG15">
        <v>-1.8081370060859501</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B15">
        <v>2995.1372114781602</v>
      </c>
      <c r="AID15">
        <v>0</v>
      </c>
      <c r="AIF15">
        <v>3057.5583029718</v>
      </c>
      <c r="AIH15">
        <v>4130.4418163007203</v>
      </c>
      <c r="AIJ15">
        <v>4573.3772505102097</v>
      </c>
      <c r="AIL15">
        <v>0</v>
      </c>
      <c r="AIN15">
        <v>3810.5253506713998</v>
      </c>
      <c r="AIP15">
        <v>3835.38179784251</v>
      </c>
      <c r="AIR15">
        <v>5123.5906086428704</v>
      </c>
      <c r="AIT15">
        <v>5487.5320506792896</v>
      </c>
      <c r="AIV15">
        <v>0</v>
      </c>
      <c r="AIX15">
        <v>4198.1928312842101</v>
      </c>
      <c r="AIZ15">
        <v>4304.5214452773098</v>
      </c>
      <c r="AJB15">
        <v>5879.6034623221103</v>
      </c>
      <c r="AJD15">
        <v>6304.2931942560499</v>
      </c>
      <c r="AJE15">
        <v>55902.489942977401</v>
      </c>
      <c r="AJG15">
        <v>-2.8678079910983299E-5</v>
      </c>
      <c r="AJJ15">
        <v>2583.8302594146899</v>
      </c>
      <c r="AJL15">
        <v>235.17477943427599</v>
      </c>
      <c r="AJM15">
        <v>0</v>
      </c>
      <c r="AJN15">
        <v>0</v>
      </c>
      <c r="AJO15">
        <v>0</v>
      </c>
      <c r="AJP15">
        <v>0</v>
      </c>
      <c r="AJQ15">
        <v>0</v>
      </c>
      <c r="AJR15">
        <v>0</v>
      </c>
      <c r="AJS15">
        <v>0</v>
      </c>
      <c r="AJT15">
        <v>0</v>
      </c>
      <c r="AJU15">
        <v>0</v>
      </c>
      <c r="AJV15">
        <v>0</v>
      </c>
      <c r="AJW15">
        <v>0</v>
      </c>
      <c r="AJX15">
        <v>0</v>
      </c>
      <c r="AJY15">
        <v>0</v>
      </c>
      <c r="AJZ15">
        <v>0</v>
      </c>
      <c r="AKA15">
        <v>109603.010454929</v>
      </c>
      <c r="AKB15">
        <v>0</v>
      </c>
      <c r="AKC15">
        <v>0</v>
      </c>
      <c r="AKD15">
        <v>64286.19</v>
      </c>
      <c r="AKE15">
        <v>82463.426509483907</v>
      </c>
      <c r="AKF15">
        <v>296868335.43414199</v>
      </c>
      <c r="AKG15">
        <v>70.738206695240606</v>
      </c>
      <c r="AKH15">
        <v>80</v>
      </c>
      <c r="AKI15">
        <v>1.6605289331248301</v>
      </c>
      <c r="AKJ15">
        <v>0.9</v>
      </c>
      <c r="AKK15">
        <v>45119.249736408499</v>
      </c>
      <c r="AKL15">
        <v>57846.084924451403</v>
      </c>
      <c r="AKM15">
        <v>208245905.72802499</v>
      </c>
      <c r="AKN15">
        <v>70.738206695240606</v>
      </c>
      <c r="AKO15">
        <v>80</v>
      </c>
      <c r="AKP15">
        <v>1.16543781425378</v>
      </c>
      <c r="AKQ15">
        <v>0.63166482199003604</v>
      </c>
      <c r="AKR15">
        <v>790282.874080098</v>
      </c>
      <c r="AKV15">
        <v>0</v>
      </c>
      <c r="AKZ15">
        <v>0</v>
      </c>
      <c r="ALD15">
        <v>21.11</v>
      </c>
      <c r="ALE15">
        <v>21.11</v>
      </c>
      <c r="ALF15">
        <v>0</v>
      </c>
      <c r="ALG15">
        <v>0</v>
      </c>
      <c r="ALH15">
        <v>0</v>
      </c>
      <c r="ALJ15">
        <v>6.5339217048048699</v>
      </c>
      <c r="ALK15">
        <v>4.6559568605741798E-3</v>
      </c>
      <c r="ALL15">
        <v>5.6199739439462002</v>
      </c>
      <c r="ALM15">
        <v>6.5339217006231101</v>
      </c>
      <c r="ALN15">
        <v>5.6199739439462002</v>
      </c>
      <c r="ALO15">
        <v>2.9586292938802099E-5</v>
      </c>
      <c r="ALP15">
        <v>17.780096895043901</v>
      </c>
      <c r="ALQ15">
        <v>4.6559568605741798E-3</v>
      </c>
      <c r="ALR15">
        <v>36.970069858833398</v>
      </c>
      <c r="ALS15">
        <v>5.6199739439462002</v>
      </c>
      <c r="ALT15">
        <v>14.685473757540301</v>
      </c>
      <c r="ALU15">
        <v>5.6199739439462002</v>
      </c>
      <c r="ALV15">
        <v>15.0622409977211</v>
      </c>
      <c r="ALW15">
        <v>5.6199739439462002</v>
      </c>
      <c r="ALX15">
        <v>7.22</v>
      </c>
      <c r="ALY15">
        <v>9.9999999999999897E-12</v>
      </c>
      <c r="ALZ15">
        <v>6.5339217006231101</v>
      </c>
      <c r="AMA15">
        <v>9.9999999999999897E-12</v>
      </c>
      <c r="AMB15">
        <v>2.8259659908591401E-3</v>
      </c>
      <c r="AMC15">
        <v>6.5339217006231101</v>
      </c>
      <c r="AMD15">
        <v>0</v>
      </c>
      <c r="AME15">
        <v>6.5339217006231101</v>
      </c>
      <c r="AMF15">
        <v>0</v>
      </c>
      <c r="AMG15">
        <v>6.5339217006231101</v>
      </c>
      <c r="AMH15">
        <v>0</v>
      </c>
      <c r="AMI15">
        <v>0</v>
      </c>
      <c r="AMJ15">
        <v>4.2474999999999996</v>
      </c>
      <c r="AMK15">
        <v>35.478573067972903</v>
      </c>
      <c r="AML15">
        <v>0.13561999999999999</v>
      </c>
      <c r="AMM15">
        <v>16.9346122244662</v>
      </c>
      <c r="AMN15">
        <v>0.70884999999999998</v>
      </c>
      <c r="AMO15">
        <v>34.864041083606601</v>
      </c>
      <c r="AMP15">
        <v>0.14327999999999999</v>
      </c>
      <c r="AMQ15">
        <v>52.4512405845309</v>
      </c>
      <c r="AMR15">
        <v>9.6820000000000003E-2</v>
      </c>
      <c r="AMS15">
        <v>33.716581670858197</v>
      </c>
      <c r="AMT15">
        <v>0.229524381331452</v>
      </c>
      <c r="AMU15">
        <v>16.3115207024548</v>
      </c>
      <c r="AMV15">
        <v>0.98275000000000001</v>
      </c>
      <c r="AMW15">
        <v>31.092688931809001</v>
      </c>
      <c r="AMX15">
        <v>0.22114</v>
      </c>
      <c r="AMY15">
        <v>30.513131129881401</v>
      </c>
      <c r="AMZ15">
        <v>0.23172000000000001</v>
      </c>
      <c r="ANA15">
        <v>39.726700103681402</v>
      </c>
      <c r="ANB15">
        <v>0.18554000000000001</v>
      </c>
      <c r="ANC15">
        <v>32.056869061491803</v>
      </c>
      <c r="AND15">
        <v>0.29956022403627502</v>
      </c>
      <c r="ANE15">
        <v>15.7461492436637</v>
      </c>
      <c r="ANF15">
        <v>1.3206500000000001</v>
      </c>
      <c r="ANG15">
        <v>31.574291330137601</v>
      </c>
      <c r="ANH15">
        <v>0.22742000000000001</v>
      </c>
      <c r="ANI15">
        <v>30.0938630523728</v>
      </c>
      <c r="ANJ15">
        <v>0.25796000000000002</v>
      </c>
      <c r="ANK15">
        <v>37.471174531974299</v>
      </c>
      <c r="ANL15">
        <v>0.2293</v>
      </c>
      <c r="ANM15">
        <v>31.2354214031885</v>
      </c>
      <c r="ANN15">
        <v>0.34983933857847299</v>
      </c>
      <c r="ANO15">
        <v>1.3140943813314501</v>
      </c>
      <c r="ANP15">
        <v>1.9207102240362799</v>
      </c>
      <c r="ANQ15">
        <v>2.38516933857847</v>
      </c>
      <c r="ANR15">
        <v>16.9346122244662</v>
      </c>
      <c r="ANS15">
        <v>17.3763436639525</v>
      </c>
      <c r="ANT15">
        <v>17.380329078494398</v>
      </c>
      <c r="ANU15">
        <v>17.3878798784528</v>
      </c>
      <c r="ANV15">
        <v>17.490961850949802</v>
      </c>
      <c r="ANW15">
        <v>16.3115207024548</v>
      </c>
      <c r="ANX15">
        <v>16.971833524758601</v>
      </c>
      <c r="ANY15">
        <v>16.949107458567902</v>
      </c>
      <c r="ANZ15">
        <v>17.044944299218699</v>
      </c>
      <c r="AOA15">
        <v>17.096920478666998</v>
      </c>
      <c r="AOB15">
        <v>15.7461492436637</v>
      </c>
      <c r="AOC15">
        <v>16.4464422386494</v>
      </c>
      <c r="AOD15">
        <v>16.419221109165601</v>
      </c>
      <c r="AOE15">
        <v>16.4677773649424</v>
      </c>
      <c r="AOF15">
        <v>16.458204639119501</v>
      </c>
      <c r="AOG15">
        <v>17.780096895043901</v>
      </c>
      <c r="AOH15">
        <v>4.2474999999999996</v>
      </c>
      <c r="AOI15">
        <v>17.825470241766901</v>
      </c>
      <c r="AOJ15">
        <v>4.2474999999999996</v>
      </c>
    </row>
    <row r="16" spans="1:1076">
      <c r="A16" t="s">
        <v>2960</v>
      </c>
      <c r="B16">
        <v>2.9</v>
      </c>
      <c r="D16">
        <v>2.9</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-434.60766468420201</v>
      </c>
      <c r="GC16">
        <v>-559.58269514869903</v>
      </c>
      <c r="GD16">
        <v>-946.64677251878402</v>
      </c>
      <c r="GE16">
        <v>-285.61009740921298</v>
      </c>
      <c r="GF16">
        <v>-352.50431650144202</v>
      </c>
      <c r="GG16">
        <v>-573.96440580683895</v>
      </c>
      <c r="GH16">
        <v>-426.84564445637301</v>
      </c>
      <c r="GI16">
        <v>-543.59688772628294</v>
      </c>
      <c r="GJ16">
        <v>-881.56459271433698</v>
      </c>
      <c r="GK16">
        <v>-287.75160389468402</v>
      </c>
      <c r="GL16">
        <v>-352.081951771614</v>
      </c>
      <c r="GM16">
        <v>-575.64915105883495</v>
      </c>
      <c r="GN16">
        <v>-95.556320849958098</v>
      </c>
      <c r="GO16">
        <v>18.558663327149802</v>
      </c>
      <c r="GP16">
        <v>19.504403337228901</v>
      </c>
      <c r="GQ16">
        <v>20.8602962558179</v>
      </c>
      <c r="GR16">
        <v>-215.78163076524399</v>
      </c>
      <c r="GS16">
        <v>-885.60426257380595</v>
      </c>
      <c r="GT16">
        <v>-80.752014077251701</v>
      </c>
      <c r="GU16">
        <v>18.7179302821914</v>
      </c>
      <c r="GV16">
        <v>19.560600684833901</v>
      </c>
      <c r="GW16">
        <v>-19.929056542476101</v>
      </c>
      <c r="GX16">
        <v>-236.16557282709601</v>
      </c>
      <c r="GY16">
        <v>-635.24234974205604</v>
      </c>
      <c r="GZ16">
        <v>-123.939611183225</v>
      </c>
      <c r="HA16">
        <v>18.744667399659399</v>
      </c>
      <c r="HB16">
        <v>19.5579661466953</v>
      </c>
      <c r="HC16">
        <v>-34.875290978670598</v>
      </c>
      <c r="HD16">
        <v>-368.930728368389</v>
      </c>
      <c r="HE16">
        <v>-975.36889457131997</v>
      </c>
      <c r="HF16">
        <v>-80.933308750866601</v>
      </c>
      <c r="HG16">
        <v>18.694298049015401</v>
      </c>
      <c r="HH16">
        <v>19.548848304949001</v>
      </c>
      <c r="HI16">
        <v>-17.238163084500201</v>
      </c>
      <c r="HJ16">
        <v>-229.254831840463</v>
      </c>
      <c r="HK16">
        <v>-629.67970100844695</v>
      </c>
      <c r="HL16">
        <v>-434.57113819030002</v>
      </c>
      <c r="HM16">
        <v>19.549065642397899</v>
      </c>
      <c r="HN16">
        <v>19.0884869132829</v>
      </c>
      <c r="HO16">
        <v>-437.22595989711198</v>
      </c>
      <c r="HP16">
        <v>-620.12301658867204</v>
      </c>
      <c r="HQ16">
        <v>19.347065227359401</v>
      </c>
      <c r="HR16">
        <v>-1053.3578034017801</v>
      </c>
      <c r="HS16">
        <v>-282.49219969664398</v>
      </c>
      <c r="HT16">
        <v>19.563602303917801</v>
      </c>
      <c r="HU16">
        <v>19.098243727026698</v>
      </c>
      <c r="HV16">
        <v>-253.092515040211</v>
      </c>
      <c r="HW16">
        <v>-383.83664166061101</v>
      </c>
      <c r="HX16">
        <v>19.428937184239501</v>
      </c>
      <c r="HY16">
        <v>-625.06820338935302</v>
      </c>
      <c r="HZ16">
        <v>19.552754322216</v>
      </c>
      <c r="IA16">
        <v>19.090193306303899</v>
      </c>
      <c r="IB16">
        <v>-420.39232394862199</v>
      </c>
      <c r="IC16">
        <v>-425.08191597880398</v>
      </c>
      <c r="ID16">
        <v>-594.50605926025901</v>
      </c>
      <c r="IE16">
        <v>19.411847227452999</v>
      </c>
      <c r="IF16">
        <v>-979.839200241301</v>
      </c>
      <c r="IG16">
        <v>-47.8069257215231</v>
      </c>
      <c r="IH16">
        <v>19.563351043834</v>
      </c>
      <c r="II16">
        <v>19.098117882652399</v>
      </c>
      <c r="IJ16">
        <v>-252.19832948980701</v>
      </c>
      <c r="IK16">
        <v>-47.752701516520702</v>
      </c>
      <c r="IL16">
        <v>-284.22367212490701</v>
      </c>
      <c r="IM16">
        <v>-383.42268944360097</v>
      </c>
      <c r="IN16">
        <v>19.434387196760699</v>
      </c>
      <c r="IO16">
        <v>1.8063504153282599</v>
      </c>
      <c r="IP16">
        <v>-620.831790042237</v>
      </c>
      <c r="IQ16">
        <v>54.760577365166</v>
      </c>
      <c r="IR16">
        <v>33.691956325702101</v>
      </c>
      <c r="IS16">
        <v>55.068493238266697</v>
      </c>
      <c r="IT16">
        <v>33.691679262969899</v>
      </c>
      <c r="IU16">
        <v>-837.98587889708494</v>
      </c>
      <c r="IV16">
        <v>-118.225639931396</v>
      </c>
      <c r="IW16">
        <v>18.323505014941802</v>
      </c>
      <c r="IX16">
        <v>19.347065227359401</v>
      </c>
      <c r="IY16">
        <v>-16.536477791921701</v>
      </c>
      <c r="IZ16">
        <v>-404.42293194773998</v>
      </c>
      <c r="JA16">
        <v>-1204.2197115594199</v>
      </c>
      <c r="JB16">
        <v>-94.257381333782703</v>
      </c>
      <c r="JC16">
        <v>18.5466393635839</v>
      </c>
      <c r="JD16">
        <v>19.428937184239501</v>
      </c>
      <c r="JE16">
        <v>-48.222325290351399</v>
      </c>
      <c r="JF16">
        <v>-347.05045800606399</v>
      </c>
      <c r="JG16">
        <v>-805.39829179317201</v>
      </c>
      <c r="JH16">
        <v>-137.91267660604299</v>
      </c>
      <c r="JI16">
        <v>18.518797648589501</v>
      </c>
      <c r="JJ16">
        <v>19.411847227452999</v>
      </c>
      <c r="JK16">
        <v>-61.776686811956097</v>
      </c>
      <c r="JL16">
        <v>-502.64706843352002</v>
      </c>
      <c r="JM16">
        <v>-1219.2174273660301</v>
      </c>
      <c r="JN16">
        <v>-97.137923829219304</v>
      </c>
      <c r="JO16">
        <v>18.564527059182701</v>
      </c>
      <c r="JP16">
        <v>19.434387196760699</v>
      </c>
      <c r="JQ16">
        <v>0.64127007661763102</v>
      </c>
      <c r="JR16">
        <v>-52.034482083441702</v>
      </c>
      <c r="JS16">
        <v>1.72672331750399</v>
      </c>
      <c r="JT16">
        <v>-354.46795398444101</v>
      </c>
      <c r="JU16">
        <v>-806.13513739032999</v>
      </c>
      <c r="JV16">
        <v>-464.813415586617</v>
      </c>
      <c r="JW16">
        <v>-709.60325930848796</v>
      </c>
      <c r="JX16">
        <v>-1145.5065198979901</v>
      </c>
      <c r="JY16">
        <v>-299.75017142529902</v>
      </c>
      <c r="JZ16">
        <v>-431.563432221477</v>
      </c>
      <c r="KA16">
        <v>-677.14006153967102</v>
      </c>
      <c r="KB16">
        <v>-451.90141980557701</v>
      </c>
      <c r="KC16">
        <v>-672.36522743209298</v>
      </c>
      <c r="KD16">
        <v>-1062.50176829311</v>
      </c>
      <c r="KE16">
        <v>-299.80896541904502</v>
      </c>
      <c r="KF16">
        <v>17.8318857522946</v>
      </c>
      <c r="KG16">
        <v>-314.85857317929401</v>
      </c>
      <c r="KH16">
        <v>1.0044453168659799</v>
      </c>
      <c r="KI16">
        <v>-426.87817947241598</v>
      </c>
      <c r="KJ16">
        <v>-661.705144325731</v>
      </c>
      <c r="KK16">
        <v>-127.28542853651599</v>
      </c>
      <c r="KL16">
        <v>18.179787543683201</v>
      </c>
      <c r="KM16">
        <v>19.192541485233001</v>
      </c>
      <c r="KN16">
        <v>-41.414917683229902</v>
      </c>
      <c r="KO16">
        <v>17.189937524261399</v>
      </c>
      <c r="KP16">
        <v>-3.3523247266618799</v>
      </c>
      <c r="KQ16">
        <v>-491.88337556693102</v>
      </c>
      <c r="KR16">
        <v>-1290.40206734811</v>
      </c>
      <c r="KS16">
        <v>-95.439704074459996</v>
      </c>
      <c r="KT16">
        <v>18.4106122899761</v>
      </c>
      <c r="KU16">
        <v>19.294856422396698</v>
      </c>
      <c r="KV16">
        <v>-56.184080295643</v>
      </c>
      <c r="KW16">
        <v>17.5049352567491</v>
      </c>
      <c r="KX16">
        <v>-3.2476676153614199</v>
      </c>
      <c r="KY16">
        <v>-371.00312586521699</v>
      </c>
      <c r="KZ16">
        <v>-826.25570633781695</v>
      </c>
      <c r="LA16">
        <v>-145.37260931149299</v>
      </c>
      <c r="LB16">
        <v>18.378498700137701</v>
      </c>
      <c r="LC16">
        <v>19.262979009651598</v>
      </c>
      <c r="LD16">
        <v>-88.947204419165004</v>
      </c>
      <c r="LE16">
        <v>17.474785398602901</v>
      </c>
      <c r="LF16">
        <v>-3.3435001525668802</v>
      </c>
      <c r="LG16">
        <v>-584.47441629381501</v>
      </c>
      <c r="LH16">
        <v>-1305.15229957478</v>
      </c>
      <c r="LI16">
        <v>-100.09349814268001</v>
      </c>
      <c r="LJ16">
        <v>18.478355737910501</v>
      </c>
      <c r="LK16">
        <v>19.3166056852194</v>
      </c>
      <c r="LL16">
        <v>-66.024885425181907</v>
      </c>
      <c r="LM16">
        <v>17.610408911854702</v>
      </c>
      <c r="LN16">
        <v>-2.8750792633429501</v>
      </c>
      <c r="LO16">
        <v>-384.65262460897202</v>
      </c>
      <c r="LP16">
        <v>-816.14697784334203</v>
      </c>
      <c r="LQ16">
        <v>-32.180312871276101</v>
      </c>
      <c r="LR16">
        <v>17.315407879810301</v>
      </c>
      <c r="LS16">
        <v>16.440999999999999</v>
      </c>
      <c r="LT16">
        <v>-77.059313741295696</v>
      </c>
      <c r="LU16">
        <v>-674.62823273914898</v>
      </c>
      <c r="LV16">
        <v>18.004266229972998</v>
      </c>
      <c r="LW16">
        <v>19.227290441932801</v>
      </c>
      <c r="LX16">
        <v>181.23058568775201</v>
      </c>
      <c r="LY16">
        <v>-19.977264627251898</v>
      </c>
      <c r="LZ16">
        <v>17.269286475423399</v>
      </c>
      <c r="MA16">
        <v>16.440999999999999</v>
      </c>
      <c r="MB16">
        <v>-32.199769493854703</v>
      </c>
      <c r="MC16">
        <v>-410.57374594816201</v>
      </c>
      <c r="MD16">
        <v>17.962103235007699</v>
      </c>
      <c r="ME16">
        <v>19.224299154125902</v>
      </c>
      <c r="MF16">
        <v>132.772284014159</v>
      </c>
      <c r="MG16">
        <v>-30.781266902343599</v>
      </c>
      <c r="MH16">
        <v>17.291436880644099</v>
      </c>
      <c r="MI16">
        <v>16.440999999999999</v>
      </c>
      <c r="MJ16">
        <v>-46.350157414886198</v>
      </c>
      <c r="MK16">
        <v>-634.513790554048</v>
      </c>
      <c r="ML16">
        <v>17.972892029975</v>
      </c>
      <c r="MM16">
        <v>19.220215674027099</v>
      </c>
      <c r="MN16">
        <v>209.16388541342599</v>
      </c>
      <c r="MO16">
        <v>-20.735320932553801</v>
      </c>
      <c r="MP16">
        <v>17.268362400176301</v>
      </c>
      <c r="MQ16">
        <v>16.440999999999999</v>
      </c>
      <c r="MR16">
        <v>-33.390786309518298</v>
      </c>
      <c r="MS16">
        <v>-410.15883701438599</v>
      </c>
      <c r="MT16">
        <v>17.959867627565099</v>
      </c>
      <c r="MU16">
        <v>19.2191664767048</v>
      </c>
      <c r="MV16">
        <v>131.26896794110399</v>
      </c>
      <c r="MW16">
        <v>-27.960967028586701</v>
      </c>
      <c r="MX16">
        <v>17.2550777684975</v>
      </c>
      <c r="MY16">
        <v>17.712913474316402</v>
      </c>
      <c r="MZ16">
        <v>18.3161164348368</v>
      </c>
      <c r="NA16">
        <v>-438.662592375462</v>
      </c>
      <c r="NB16">
        <v>17.810980480242499</v>
      </c>
      <c r="NC16">
        <v>19.056037495729299</v>
      </c>
      <c r="ND16">
        <v>226.753824237976</v>
      </c>
      <c r="NE16">
        <v>-16.006487781505101</v>
      </c>
      <c r="NF16">
        <v>17.2705656824191</v>
      </c>
      <c r="NG16">
        <v>17.918344824786999</v>
      </c>
      <c r="NH16">
        <v>47.718812799076098</v>
      </c>
      <c r="NI16">
        <v>-222.27862583375901</v>
      </c>
      <c r="NJ16">
        <v>17.8007441734397</v>
      </c>
      <c r="NK16">
        <v>19.071640472018</v>
      </c>
      <c r="NL16">
        <v>173.96378764918299</v>
      </c>
      <c r="NM16">
        <v>-25.641073320984699</v>
      </c>
      <c r="NN16">
        <v>17.336189444957501</v>
      </c>
      <c r="NO16">
        <v>17.974890424317898</v>
      </c>
      <c r="NP16">
        <v>72.045526102874604</v>
      </c>
      <c r="NQ16" s="35">
        <v>-336.30778259224002</v>
      </c>
      <c r="NR16" s="35">
        <v>17.846411225865399</v>
      </c>
      <c r="NS16">
        <v>19.0786227423458</v>
      </c>
      <c r="NT16">
        <v>263.35500568760602</v>
      </c>
      <c r="NU16">
        <v>-16.542843796610299</v>
      </c>
      <c r="NV16">
        <v>17.251259949402801</v>
      </c>
      <c r="NW16">
        <v>17.889302623833501</v>
      </c>
      <c r="NX16">
        <v>1.7</v>
      </c>
      <c r="NY16">
        <v>48.718432757155803</v>
      </c>
      <c r="NZ16">
        <v>-222.83133925288999</v>
      </c>
      <c r="OA16">
        <v>17.785367913334898</v>
      </c>
      <c r="OB16">
        <v>19.067626453454199</v>
      </c>
      <c r="OC16">
        <v>1.7</v>
      </c>
      <c r="OD16">
        <v>175.89908534087101</v>
      </c>
      <c r="OE16">
        <v>1.7</v>
      </c>
      <c r="OF16">
        <v>1.7</v>
      </c>
      <c r="OG16">
        <v>-26.099450010595099</v>
      </c>
      <c r="OH16">
        <v>16.650023257812698</v>
      </c>
      <c r="OI16">
        <v>17.3452429237296</v>
      </c>
      <c r="OJ16">
        <v>18.313929573514802</v>
      </c>
      <c r="OK16">
        <v>-530.45396222140698</v>
      </c>
      <c r="OL16">
        <v>17.306617368329398</v>
      </c>
      <c r="OM16">
        <v>18.774460793556798</v>
      </c>
      <c r="ON16">
        <v>264.50623707913599</v>
      </c>
      <c r="OO16">
        <v>-14.844623541743999</v>
      </c>
      <c r="OP16">
        <v>16.786029903678099</v>
      </c>
      <c r="OQ16">
        <v>17.651181563944402</v>
      </c>
      <c r="OR16">
        <v>50.983319067773401</v>
      </c>
      <c r="OS16">
        <v>-261.07556992587001</v>
      </c>
      <c r="OT16">
        <v>17.3922852744879</v>
      </c>
      <c r="OU16">
        <v>18.8391707592823</v>
      </c>
      <c r="OV16">
        <v>195.34355875476101</v>
      </c>
      <c r="OW16">
        <v>-23.248278756758399</v>
      </c>
      <c r="OX16">
        <v>16.808793334754601</v>
      </c>
      <c r="OY16">
        <v>17.6322544774523</v>
      </c>
      <c r="OZ16">
        <v>82.266844403853696</v>
      </c>
      <c r="PA16">
        <v>-400.40072581844902</v>
      </c>
      <c r="PB16">
        <v>17.402406500834701</v>
      </c>
      <c r="PC16">
        <v>18.822752343956498</v>
      </c>
      <c r="PD16">
        <v>304.84422178540598</v>
      </c>
      <c r="PE16">
        <v>-14.819379626869001</v>
      </c>
      <c r="PF16">
        <v>16.7938096714092</v>
      </c>
      <c r="PG16">
        <v>17.6782906091941</v>
      </c>
      <c r="PH16">
        <v>1.7</v>
      </c>
      <c r="PI16">
        <v>60.649229827014402</v>
      </c>
      <c r="PJ16">
        <v>-244.86146071938199</v>
      </c>
      <c r="PK16">
        <v>17.391640659620499</v>
      </c>
      <c r="PL16">
        <v>18.842572615644102</v>
      </c>
      <c r="PM16" s="35">
        <v>1.7</v>
      </c>
      <c r="PN16">
        <v>203.00347344422599</v>
      </c>
      <c r="PO16">
        <v>19.326336683351698</v>
      </c>
      <c r="PP16">
        <v>19.352547908708701</v>
      </c>
      <c r="PQ16">
        <v>19.337214810205701</v>
      </c>
      <c r="PR16">
        <v>19.3465254387493</v>
      </c>
      <c r="PS16">
        <v>19.0045383846711</v>
      </c>
      <c r="PT16">
        <v>19.151242422493599</v>
      </c>
      <c r="PU16">
        <v>19.195121089189701</v>
      </c>
      <c r="PV16">
        <v>19.1789535020751</v>
      </c>
      <c r="PW16">
        <v>19.1967492540102</v>
      </c>
      <c r="PX16">
        <v>18.348780538623899</v>
      </c>
      <c r="PY16">
        <v>18.928305764614802</v>
      </c>
      <c r="PZ16">
        <v>19.0049300325608</v>
      </c>
      <c r="QA16">
        <v>18.967851322601099</v>
      </c>
      <c r="QB16">
        <v>19.013332382977602</v>
      </c>
      <c r="QC16">
        <v>17.4918325754969</v>
      </c>
      <c r="QD16">
        <v>16.394291644773201</v>
      </c>
      <c r="QE16">
        <v>20.229440059827599</v>
      </c>
      <c r="QF16">
        <v>20.241711438374399</v>
      </c>
      <c r="QG16">
        <v>20.231635339233598</v>
      </c>
      <c r="QH16">
        <v>20.2393572728548</v>
      </c>
      <c r="QI16">
        <v>19.365876920421901</v>
      </c>
      <c r="QJ16">
        <v>20.141952823778499</v>
      </c>
      <c r="QK16">
        <v>20.161239340874801</v>
      </c>
      <c r="QL16">
        <v>20.1513759389697</v>
      </c>
      <c r="QM16">
        <v>20.1663677233032</v>
      </c>
      <c r="QN16">
        <v>-2022.7970698049701</v>
      </c>
      <c r="QO16">
        <v>18.602106680944601</v>
      </c>
      <c r="QP16">
        <v>-812.58589256709899</v>
      </c>
      <c r="QQ16">
        <v>20.033222386270999</v>
      </c>
      <c r="QR16">
        <v>20.065741726204202</v>
      </c>
      <c r="QS16">
        <v>20.046199066157399</v>
      </c>
      <c r="QT16">
        <v>20.075127686571999</v>
      </c>
      <c r="QU16">
        <v>17.682908899688599</v>
      </c>
      <c r="QV16">
        <v>15.833494066728401</v>
      </c>
      <c r="QW16">
        <v>0</v>
      </c>
      <c r="QX16">
        <v>0</v>
      </c>
      <c r="QY16">
        <v>0</v>
      </c>
      <c r="QZ16">
        <v>0</v>
      </c>
      <c r="RA16">
        <v>0</v>
      </c>
      <c r="RB16">
        <v>0</v>
      </c>
      <c r="RC16">
        <v>0</v>
      </c>
      <c r="RD16">
        <v>0</v>
      </c>
      <c r="RE16">
        <v>0</v>
      </c>
      <c r="RF16">
        <v>0</v>
      </c>
      <c r="RG16">
        <v>0</v>
      </c>
      <c r="RH16" s="35">
        <v>0</v>
      </c>
      <c r="RI16">
        <v>3649.30545590065</v>
      </c>
      <c r="RJ16" s="35">
        <v>0</v>
      </c>
      <c r="RK16">
        <v>21.1325434363035</v>
      </c>
      <c r="RL16">
        <v>3617.4102686791798</v>
      </c>
      <c r="RM16" s="35">
        <v>3617.4102686791798</v>
      </c>
      <c r="RN16">
        <v>7748.2253047178801</v>
      </c>
      <c r="RO16" s="35">
        <v>2369.3511051289302</v>
      </c>
      <c r="RP16">
        <v>0</v>
      </c>
      <c r="RQ16" s="35">
        <v>21.1308749680401</v>
      </c>
      <c r="RR16" s="35">
        <v>2350.9993269971401</v>
      </c>
      <c r="RS16">
        <v>2350.9993269971401</v>
      </c>
      <c r="RT16">
        <v>4974.3238355102703</v>
      </c>
      <c r="RU16">
        <v>3478.1890630242501</v>
      </c>
      <c r="RV16">
        <v>0</v>
      </c>
      <c r="RW16">
        <v>21.126055868261599</v>
      </c>
      <c r="RX16">
        <v>3456.42404478139</v>
      </c>
      <c r="RY16">
        <v>3456.42404478139</v>
      </c>
      <c r="RZ16">
        <v>7587.3236446131796</v>
      </c>
      <c r="SA16">
        <v>2342.3664699875098</v>
      </c>
      <c r="SB16">
        <v>0</v>
      </c>
      <c r="SC16">
        <v>21.1321891069604</v>
      </c>
      <c r="SD16">
        <v>2322.7810725732902</v>
      </c>
      <c r="SE16">
        <v>2322.7810725732902</v>
      </c>
      <c r="SF16">
        <v>4946.0938196568904</v>
      </c>
      <c r="SG16">
        <v>0</v>
      </c>
      <c r="SH16">
        <v>2468.1453786390898</v>
      </c>
      <c r="SI16">
        <v>19.727215456172601</v>
      </c>
      <c r="SJ16">
        <v>13390.261087455399</v>
      </c>
      <c r="SK16">
        <v>13390.261087455399</v>
      </c>
      <c r="SL16">
        <v>35471.353929344303</v>
      </c>
      <c r="SM16">
        <v>21.1111</v>
      </c>
      <c r="SN16">
        <v>23.8889</v>
      </c>
      <c r="SO16">
        <v>317.04587868544098</v>
      </c>
      <c r="SP16">
        <v>0</v>
      </c>
      <c r="SQ16">
        <v>18.448795972491499</v>
      </c>
      <c r="SR16">
        <v>0</v>
      </c>
      <c r="SS16">
        <v>0</v>
      </c>
      <c r="ST16">
        <v>0</v>
      </c>
      <c r="SU16">
        <v>369.83166316828198</v>
      </c>
      <c r="SV16">
        <v>0</v>
      </c>
      <c r="SW16">
        <v>19.015839732259899</v>
      </c>
      <c r="SX16">
        <v>0</v>
      </c>
      <c r="SY16">
        <v>0</v>
      </c>
      <c r="SZ16">
        <v>0</v>
      </c>
      <c r="TA16">
        <v>577.19309783524398</v>
      </c>
      <c r="TB16">
        <v>0</v>
      </c>
      <c r="TC16">
        <v>19.065465260050502</v>
      </c>
      <c r="TD16">
        <v>0</v>
      </c>
      <c r="TE16">
        <v>0</v>
      </c>
      <c r="TF16">
        <v>0</v>
      </c>
      <c r="TG16">
        <v>359.010707345105</v>
      </c>
      <c r="TH16">
        <v>0</v>
      </c>
      <c r="TI16">
        <v>18.963072966523299</v>
      </c>
      <c r="TJ16">
        <v>0</v>
      </c>
      <c r="TK16">
        <v>0</v>
      </c>
      <c r="TL16">
        <v>0</v>
      </c>
      <c r="TM16">
        <v>1291.6932066362999</v>
      </c>
      <c r="TN16">
        <v>0</v>
      </c>
      <c r="TO16">
        <v>18.587385054122802</v>
      </c>
      <c r="TP16">
        <v>0</v>
      </c>
      <c r="TQ16">
        <v>0</v>
      </c>
      <c r="TR16">
        <v>0</v>
      </c>
      <c r="TS16">
        <v>4118.5712510628</v>
      </c>
      <c r="TT16">
        <v>0</v>
      </c>
      <c r="TU16">
        <v>21.1326632250633</v>
      </c>
      <c r="TV16">
        <v>4087.4849605904101</v>
      </c>
      <c r="TW16">
        <v>4087.4849605904101</v>
      </c>
      <c r="TX16">
        <v>8218.2888475504406</v>
      </c>
      <c r="TY16">
        <v>2641.4934306791902</v>
      </c>
      <c r="TZ16">
        <v>0</v>
      </c>
      <c r="UA16">
        <v>21.127357592559999</v>
      </c>
      <c r="UB16">
        <v>2624.4183283336201</v>
      </c>
      <c r="UC16">
        <v>2624.4183283336201</v>
      </c>
      <c r="UD16">
        <v>5247.8002110667803</v>
      </c>
      <c r="UE16">
        <v>3911.6938389306501</v>
      </c>
      <c r="UF16">
        <v>0</v>
      </c>
      <c r="UG16">
        <v>21.1237983758644</v>
      </c>
      <c r="UH16">
        <v>3893.6296676345601</v>
      </c>
      <c r="UI16">
        <v>3893.6296676345601</v>
      </c>
      <c r="UJ16">
        <v>8024.5592346643098</v>
      </c>
      <c r="UK16">
        <v>2596.3565726086299</v>
      </c>
      <c r="UL16">
        <v>0</v>
      </c>
      <c r="UM16">
        <v>21.135986192596199</v>
      </c>
      <c r="UN16">
        <v>2573.40844833339</v>
      </c>
      <c r="UO16">
        <v>2573.40844833339</v>
      </c>
      <c r="UP16">
        <v>5196.6862835534303</v>
      </c>
      <c r="UQ16">
        <v>0</v>
      </c>
      <c r="UR16">
        <v>3073.5659154363502</v>
      </c>
      <c r="US16">
        <v>18.855432823265399</v>
      </c>
      <c r="UT16">
        <v>19260.0944164375</v>
      </c>
      <c r="UU16">
        <v>19260.0944164375</v>
      </c>
      <c r="UV16">
        <v>41390.2248986173</v>
      </c>
      <c r="UW16">
        <v>21.1111</v>
      </c>
      <c r="UX16">
        <v>23.8889</v>
      </c>
      <c r="UY16">
        <v>592.18443682088196</v>
      </c>
      <c r="UZ16">
        <v>0</v>
      </c>
      <c r="VA16">
        <v>18.517534189292402</v>
      </c>
      <c r="VB16">
        <v>0</v>
      </c>
      <c r="VC16">
        <v>0</v>
      </c>
      <c r="VD16">
        <v>0</v>
      </c>
      <c r="VE16">
        <v>542.78030378017502</v>
      </c>
      <c r="VF16">
        <v>0</v>
      </c>
      <c r="VG16">
        <v>19.113246804187401</v>
      </c>
      <c r="VH16">
        <v>0</v>
      </c>
      <c r="VI16">
        <v>0</v>
      </c>
      <c r="VJ16">
        <v>0</v>
      </c>
      <c r="VK16">
        <v>774.24539324080604</v>
      </c>
      <c r="VL16">
        <v>0</v>
      </c>
      <c r="VM16">
        <v>19.0060716269873</v>
      </c>
      <c r="VN16">
        <v>0</v>
      </c>
      <c r="VO16">
        <v>0</v>
      </c>
      <c r="VP16">
        <v>0</v>
      </c>
      <c r="VQ16">
        <v>558.05934749912899</v>
      </c>
      <c r="VR16">
        <v>0</v>
      </c>
      <c r="VS16">
        <v>19.162721496685698</v>
      </c>
      <c r="VT16">
        <v>0</v>
      </c>
      <c r="VU16">
        <v>0</v>
      </c>
      <c r="VV16">
        <v>0</v>
      </c>
      <c r="VW16">
        <v>1931.5161970056599</v>
      </c>
      <c r="VX16">
        <v>0</v>
      </c>
      <c r="VY16">
        <v>18.108745002399299</v>
      </c>
      <c r="VZ16">
        <v>0</v>
      </c>
      <c r="WA16">
        <v>0</v>
      </c>
      <c r="WB16">
        <v>0</v>
      </c>
      <c r="WC16">
        <v>4480.0099339055996</v>
      </c>
      <c r="WD16">
        <v>0</v>
      </c>
      <c r="WE16">
        <v>21.1381390079273</v>
      </c>
      <c r="WF16">
        <v>4441.3005713905404</v>
      </c>
      <c r="WG16">
        <v>4441.3005713905404</v>
      </c>
      <c r="WH16">
        <v>8570.6602442492494</v>
      </c>
      <c r="WI16">
        <v>0</v>
      </c>
      <c r="WJ16">
        <v>2848.6267924506201</v>
      </c>
      <c r="WK16">
        <v>0</v>
      </c>
      <c r="WL16">
        <v>21.1265534198476</v>
      </c>
      <c r="WM16">
        <v>2834.6460616274899</v>
      </c>
      <c r="WN16">
        <v>2834.6460616274899</v>
      </c>
      <c r="WO16">
        <v>5457.1469648456005</v>
      </c>
      <c r="WP16">
        <v>21.1111</v>
      </c>
      <c r="WQ16">
        <v>23.8889</v>
      </c>
      <c r="WR16">
        <v>4239.5259425135901</v>
      </c>
      <c r="WS16">
        <v>0</v>
      </c>
      <c r="WT16">
        <v>21.124546809713699</v>
      </c>
      <c r="WU16">
        <v>4220.38981969829</v>
      </c>
      <c r="WV16">
        <v>4220.38981969829</v>
      </c>
      <c r="WW16">
        <v>8349.9535787939894</v>
      </c>
      <c r="WX16">
        <v>0</v>
      </c>
      <c r="WY16">
        <v>2783.4771746367701</v>
      </c>
      <c r="WZ16">
        <v>0</v>
      </c>
      <c r="XA16">
        <v>21.136922990166401</v>
      </c>
      <c r="XB16">
        <v>2757.6836543408899</v>
      </c>
      <c r="XC16">
        <v>2757.6836543408899</v>
      </c>
      <c r="XD16">
        <v>5380.1092788082597</v>
      </c>
      <c r="XE16">
        <v>0</v>
      </c>
      <c r="XF16">
        <v>3394.8750944908702</v>
      </c>
      <c r="XG16">
        <v>17.8739852238803</v>
      </c>
      <c r="XH16">
        <v>25964.176474338499</v>
      </c>
      <c r="XI16">
        <v>25964.176474338499</v>
      </c>
      <c r="XJ16">
        <v>48027.394290716598</v>
      </c>
      <c r="XK16">
        <v>21.1111</v>
      </c>
      <c r="XL16">
        <v>23.8889</v>
      </c>
      <c r="XM16">
        <v>728.53330289796099</v>
      </c>
      <c r="XN16">
        <v>0</v>
      </c>
      <c r="XO16">
        <v>18.5357360901973</v>
      </c>
      <c r="XP16">
        <v>0</v>
      </c>
      <c r="XQ16">
        <v>0</v>
      </c>
      <c r="XR16">
        <v>0</v>
      </c>
      <c r="XS16">
        <v>581.14891246246202</v>
      </c>
      <c r="XT16">
        <v>0</v>
      </c>
      <c r="XU16">
        <v>19.0328084186125</v>
      </c>
      <c r="XV16">
        <v>0</v>
      </c>
      <c r="XW16">
        <v>0</v>
      </c>
      <c r="XX16">
        <v>0</v>
      </c>
      <c r="XY16">
        <v>905.73634957548995</v>
      </c>
      <c r="XZ16">
        <v>0</v>
      </c>
      <c r="YA16">
        <v>19.003215278283399</v>
      </c>
      <c r="YB16">
        <v>0</v>
      </c>
      <c r="YC16">
        <v>0</v>
      </c>
      <c r="YD16">
        <v>0</v>
      </c>
      <c r="YE16">
        <v>614.96295875512203</v>
      </c>
      <c r="YF16">
        <v>0</v>
      </c>
      <c r="YG16">
        <v>19.1817593044752</v>
      </c>
      <c r="YH16">
        <v>0</v>
      </c>
      <c r="YI16">
        <v>0</v>
      </c>
      <c r="YJ16">
        <v>0</v>
      </c>
      <c r="YK16">
        <v>3082.6867812801102</v>
      </c>
      <c r="YL16">
        <v>0</v>
      </c>
      <c r="YM16">
        <v>17.308891003612398</v>
      </c>
      <c r="YN16">
        <v>0</v>
      </c>
      <c r="YO16">
        <v>0</v>
      </c>
      <c r="YP16">
        <v>0</v>
      </c>
      <c r="YQ16">
        <v>0</v>
      </c>
      <c r="YR16">
        <v>67.069159539345407</v>
      </c>
      <c r="YS16">
        <v>17.527551093156099</v>
      </c>
      <c r="YT16">
        <v>0</v>
      </c>
      <c r="YU16">
        <v>0</v>
      </c>
      <c r="YV16">
        <v>0</v>
      </c>
      <c r="YW16">
        <v>0</v>
      </c>
      <c r="YX16">
        <v>78.837624622946393</v>
      </c>
      <c r="YY16">
        <v>17.410785773443401</v>
      </c>
      <c r="YZ16">
        <v>0</v>
      </c>
      <c r="ZA16">
        <v>0</v>
      </c>
      <c r="ZB16">
        <v>0</v>
      </c>
      <c r="ZC16">
        <v>0</v>
      </c>
      <c r="ZD16">
        <v>129.185849375922</v>
      </c>
      <c r="ZE16">
        <v>17.421116941638999</v>
      </c>
      <c r="ZF16">
        <v>0</v>
      </c>
      <c r="ZG16">
        <v>0</v>
      </c>
      <c r="ZH16">
        <v>0</v>
      </c>
      <c r="ZI16">
        <v>0</v>
      </c>
      <c r="ZJ16">
        <v>75.3006576040585</v>
      </c>
      <c r="ZK16">
        <v>17.414881593748799</v>
      </c>
      <c r="ZL16">
        <v>0</v>
      </c>
      <c r="ZM16">
        <v>0</v>
      </c>
      <c r="ZN16">
        <v>0</v>
      </c>
      <c r="ZO16">
        <v>0</v>
      </c>
      <c r="ZP16">
        <v>3022.6082757413001</v>
      </c>
      <c r="ZQ16">
        <v>16.965568402567399</v>
      </c>
      <c r="ZR16">
        <v>0</v>
      </c>
      <c r="ZS16">
        <v>0</v>
      </c>
      <c r="ZT16">
        <v>0</v>
      </c>
      <c r="ZU16">
        <v>0</v>
      </c>
      <c r="ZV16">
        <v>195.50829943454099</v>
      </c>
      <c r="ZW16">
        <v>17.232069851441501</v>
      </c>
      <c r="ZX16">
        <v>0</v>
      </c>
      <c r="ZY16">
        <v>0</v>
      </c>
      <c r="ZZ16">
        <v>0</v>
      </c>
      <c r="AAA16">
        <v>0</v>
      </c>
      <c r="AAB16">
        <v>195.63958296804299</v>
      </c>
      <c r="AAC16">
        <v>17.093543874355401</v>
      </c>
      <c r="AAD16">
        <v>0</v>
      </c>
      <c r="AAE16">
        <v>0</v>
      </c>
      <c r="AAF16">
        <v>0</v>
      </c>
      <c r="AAG16">
        <v>0</v>
      </c>
      <c r="AAH16">
        <v>292.088636721049</v>
      </c>
      <c r="AAI16">
        <v>17.167602461802499</v>
      </c>
      <c r="AAJ16">
        <v>0</v>
      </c>
      <c r="AAK16">
        <v>0</v>
      </c>
      <c r="AAL16">
        <v>0</v>
      </c>
      <c r="AAM16">
        <v>0</v>
      </c>
      <c r="AAN16">
        <v>198.31064638410999</v>
      </c>
      <c r="AAO16">
        <v>17.069888166167502</v>
      </c>
      <c r="AAP16">
        <v>0</v>
      </c>
      <c r="AAQ16">
        <v>0</v>
      </c>
      <c r="AAR16">
        <v>0</v>
      </c>
      <c r="AAS16">
        <v>0</v>
      </c>
      <c r="AAT16">
        <v>3050.7602894636998</v>
      </c>
      <c r="AAU16">
        <v>16.382259468839798</v>
      </c>
      <c r="AAV16">
        <v>0</v>
      </c>
      <c r="AAW16">
        <v>0</v>
      </c>
      <c r="AAX16">
        <v>0</v>
      </c>
      <c r="AAY16">
        <v>0</v>
      </c>
      <c r="AAZ16">
        <v>228.72132411446199</v>
      </c>
      <c r="ABA16">
        <v>16.6343614896014</v>
      </c>
      <c r="ABB16">
        <v>0</v>
      </c>
      <c r="ABC16">
        <v>0</v>
      </c>
      <c r="ABD16">
        <v>0</v>
      </c>
      <c r="ABE16">
        <v>0</v>
      </c>
      <c r="ABF16">
        <v>217.636343993515</v>
      </c>
      <c r="ABG16">
        <v>16.601174990164999</v>
      </c>
      <c r="ABH16">
        <v>0</v>
      </c>
      <c r="ABI16">
        <v>0</v>
      </c>
      <c r="ABJ16">
        <v>0</v>
      </c>
      <c r="ABK16">
        <v>0</v>
      </c>
      <c r="ABL16">
        <v>341.89045051212798</v>
      </c>
      <c r="ABM16">
        <v>16.6178095400209</v>
      </c>
      <c r="ABN16">
        <v>0</v>
      </c>
      <c r="ABO16">
        <v>0</v>
      </c>
      <c r="ABP16">
        <v>0</v>
      </c>
      <c r="ABQ16">
        <v>0</v>
      </c>
      <c r="ABR16">
        <v>236.168458245474</v>
      </c>
      <c r="ABS16">
        <v>16.567202041773701</v>
      </c>
      <c r="ABT16">
        <v>0</v>
      </c>
      <c r="ABU16">
        <v>0</v>
      </c>
      <c r="ABV16">
        <v>0</v>
      </c>
      <c r="ABW16">
        <v>0</v>
      </c>
      <c r="ABX16">
        <v>2191.2722675534201</v>
      </c>
      <c r="ABY16">
        <v>15.833494066728401</v>
      </c>
      <c r="ABZ16">
        <v>0</v>
      </c>
      <c r="ACA16">
        <v>0</v>
      </c>
      <c r="ACB16">
        <v>0</v>
      </c>
      <c r="ACC16">
        <v>0</v>
      </c>
      <c r="ACD16">
        <v>0</v>
      </c>
      <c r="ACE16">
        <v>0</v>
      </c>
      <c r="ACF16">
        <v>6.5539612330966799</v>
      </c>
      <c r="ACG16">
        <v>6.5539612330966799</v>
      </c>
      <c r="ACH16">
        <v>0</v>
      </c>
      <c r="ACI16">
        <v>0</v>
      </c>
      <c r="ACJ16">
        <v>0</v>
      </c>
      <c r="ACK16">
        <v>21.11</v>
      </c>
      <c r="ACL16">
        <v>21.11</v>
      </c>
      <c r="ACM16">
        <v>0</v>
      </c>
      <c r="ACN16">
        <v>0</v>
      </c>
      <c r="ACO16">
        <v>0</v>
      </c>
      <c r="ACP16">
        <v>43131.973060960903</v>
      </c>
      <c r="ACR16">
        <v>3036.6517099954099</v>
      </c>
      <c r="ACT16">
        <v>46168.624770956303</v>
      </c>
      <c r="ACV16">
        <v>19.813255720669599</v>
      </c>
      <c r="ACW16">
        <v>19.109443906258399</v>
      </c>
      <c r="ACX16">
        <v>1.7</v>
      </c>
      <c r="ACY16">
        <v>5.3612515854977696</v>
      </c>
      <c r="ACZ16">
        <v>0.75334144835636196</v>
      </c>
      <c r="ADA16">
        <v>18.931518965048198</v>
      </c>
      <c r="ADB16">
        <v>18.3007088635404</v>
      </c>
      <c r="ADC16">
        <v>1.7</v>
      </c>
      <c r="ADD16">
        <v>5.48319624023536</v>
      </c>
      <c r="ADE16">
        <v>0.75387514340137995</v>
      </c>
      <c r="ADF16">
        <v>17.923527572540401</v>
      </c>
      <c r="ADG16">
        <v>17.405634248348701</v>
      </c>
      <c r="ADH16">
        <v>1.7</v>
      </c>
      <c r="ADI16">
        <v>5.7400539379394298</v>
      </c>
      <c r="ADJ16">
        <v>0.75415584053920004</v>
      </c>
      <c r="ADK16">
        <v>21.917587288937</v>
      </c>
      <c r="ADL16">
        <v>21.917587288937</v>
      </c>
      <c r="ADM16">
        <v>0</v>
      </c>
      <c r="ADN16">
        <v>0</v>
      </c>
      <c r="ADO16">
        <v>1</v>
      </c>
      <c r="ADP16">
        <v>21.891797335293901</v>
      </c>
      <c r="ADQ16">
        <v>21.891797335293901</v>
      </c>
      <c r="ADR16">
        <v>0</v>
      </c>
      <c r="ADS16">
        <v>0</v>
      </c>
      <c r="ADT16">
        <v>1</v>
      </c>
      <c r="ADU16">
        <v>21.8329499158747</v>
      </c>
      <c r="ADV16">
        <v>21.8329499158747</v>
      </c>
      <c r="ADW16">
        <v>0</v>
      </c>
      <c r="ADX16">
        <v>0</v>
      </c>
      <c r="ADY16">
        <v>1</v>
      </c>
      <c r="ADZ16">
        <v>21.880461653127998</v>
      </c>
      <c r="AEA16">
        <v>21.880461653127998</v>
      </c>
      <c r="AEB16">
        <v>0</v>
      </c>
      <c r="AEC16">
        <v>0</v>
      </c>
      <c r="AED16">
        <v>1</v>
      </c>
      <c r="AEE16">
        <v>21.9479247932866</v>
      </c>
      <c r="AEF16">
        <v>21.9479247932866</v>
      </c>
      <c r="AEG16">
        <v>0</v>
      </c>
      <c r="AEH16">
        <v>0</v>
      </c>
      <c r="AEI16">
        <v>1</v>
      </c>
      <c r="AEJ16">
        <v>21.904557096624899</v>
      </c>
      <c r="AEK16">
        <v>21.904557096624899</v>
      </c>
      <c r="AEL16">
        <v>0</v>
      </c>
      <c r="AEM16">
        <v>0</v>
      </c>
      <c r="AEN16">
        <v>1</v>
      </c>
      <c r="AEO16">
        <v>21.865626020678601</v>
      </c>
      <c r="AEP16">
        <v>21.865626020678601</v>
      </c>
      <c r="AEQ16">
        <v>0</v>
      </c>
      <c r="AER16">
        <v>0</v>
      </c>
      <c r="AES16">
        <v>1</v>
      </c>
      <c r="AET16">
        <v>21.8873231382264</v>
      </c>
      <c r="AEU16">
        <v>21.8873231382264</v>
      </c>
      <c r="AEV16">
        <v>0</v>
      </c>
      <c r="AEW16">
        <v>0</v>
      </c>
      <c r="AEX16">
        <v>1</v>
      </c>
      <c r="AEY16">
        <v>21.942748659812999</v>
      </c>
      <c r="AEZ16">
        <v>21.942748659812999</v>
      </c>
      <c r="AFA16">
        <v>0</v>
      </c>
      <c r="AFB16">
        <v>0</v>
      </c>
      <c r="AFC16">
        <v>1</v>
      </c>
      <c r="AFD16">
        <v>21.908433861503401</v>
      </c>
      <c r="AFE16">
        <v>21.908433861503401</v>
      </c>
      <c r="AFF16">
        <v>0</v>
      </c>
      <c r="AFG16">
        <v>0</v>
      </c>
      <c r="AFH16">
        <v>1</v>
      </c>
      <c r="AFI16">
        <v>21.853465955727</v>
      </c>
      <c r="AFJ16">
        <v>21.853465955727</v>
      </c>
      <c r="AFK16">
        <v>0</v>
      </c>
      <c r="AFL16">
        <v>0</v>
      </c>
      <c r="AFM16">
        <v>1</v>
      </c>
      <c r="AFN16">
        <v>21.878555312937898</v>
      </c>
      <c r="AFO16">
        <v>21.878555312937898</v>
      </c>
      <c r="AFP16">
        <v>0</v>
      </c>
      <c r="AFQ16">
        <v>0</v>
      </c>
      <c r="AFR16">
        <v>1</v>
      </c>
      <c r="AFS16">
        <v>-1.1445334280465</v>
      </c>
      <c r="AFT16">
        <v>-1.1341667411213701</v>
      </c>
      <c r="AFU16">
        <v>-1.1371503106315799</v>
      </c>
      <c r="AFV16">
        <v>-1.13542487639935</v>
      </c>
      <c r="AFW16">
        <v>-1.1522423680920899</v>
      </c>
      <c r="AFX16">
        <v>-1.14051893235115</v>
      </c>
      <c r="AFY16">
        <v>-1.1476809644607999</v>
      </c>
      <c r="AFZ16">
        <v>-1.14410685214716</v>
      </c>
      <c r="AGA16">
        <v>-1.1672290402299501</v>
      </c>
      <c r="AGB16">
        <v>-1.1585687781634399</v>
      </c>
      <c r="AGC16">
        <v>-1.16054333595771</v>
      </c>
      <c r="AGD16">
        <v>-1.15780418871427</v>
      </c>
      <c r="AGE16">
        <v>-1.50721950775187</v>
      </c>
      <c r="AGF16">
        <v>-1.64238233521883</v>
      </c>
      <c r="AGG16">
        <v>-1.79317726631227</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B16">
        <v>2958.5969252734799</v>
      </c>
      <c r="AID16">
        <v>0</v>
      </c>
      <c r="AIF16">
        <v>3020.8702712784202</v>
      </c>
      <c r="AIH16">
        <v>4076.00630231994</v>
      </c>
      <c r="AIJ16">
        <v>4517.5746870220401</v>
      </c>
      <c r="AIL16">
        <v>0</v>
      </c>
      <c r="AIN16">
        <v>3736.3302543483001</v>
      </c>
      <c r="AIP16">
        <v>3752.6594529539998</v>
      </c>
      <c r="AIR16">
        <v>5007.5521942464402</v>
      </c>
      <c r="AIT16">
        <v>5366.4725330440997</v>
      </c>
      <c r="AIV16">
        <v>0</v>
      </c>
      <c r="AIX16">
        <v>4112.60212157557</v>
      </c>
      <c r="AIZ16">
        <v>4230.78359005945</v>
      </c>
      <c r="AJB16">
        <v>5749.4887198250099</v>
      </c>
      <c r="AJD16">
        <v>6175.5809594191496</v>
      </c>
      <c r="AJE16">
        <v>55891.1230927652</v>
      </c>
      <c r="AJG16">
        <v>-2.7840427135083299E-5</v>
      </c>
      <c r="AJJ16">
        <v>2583.8302594146899</v>
      </c>
      <c r="AJL16">
        <v>235.17477943427599</v>
      </c>
      <c r="AJM16">
        <v>0</v>
      </c>
      <c r="AJN16">
        <v>0</v>
      </c>
      <c r="AJO16">
        <v>0</v>
      </c>
      <c r="AJP16">
        <v>0</v>
      </c>
      <c r="AJQ16">
        <v>0</v>
      </c>
      <c r="AJR16">
        <v>0</v>
      </c>
      <c r="AJS16">
        <v>0</v>
      </c>
      <c r="AJT16">
        <v>0</v>
      </c>
      <c r="AJU16">
        <v>0</v>
      </c>
      <c r="AJV16">
        <v>0</v>
      </c>
      <c r="AJW16">
        <v>0</v>
      </c>
      <c r="AJX16">
        <v>0</v>
      </c>
      <c r="AJY16">
        <v>0</v>
      </c>
      <c r="AJZ16">
        <v>0</v>
      </c>
      <c r="AKA16">
        <v>108595.78798595</v>
      </c>
      <c r="AKB16">
        <v>0</v>
      </c>
      <c r="AKC16">
        <v>0</v>
      </c>
      <c r="AKD16">
        <v>64286.19</v>
      </c>
      <c r="AKE16">
        <v>82463.426509483907</v>
      </c>
      <c r="AKF16">
        <v>296868335.43414199</v>
      </c>
      <c r="AKG16">
        <v>70.757741755915305</v>
      </c>
      <c r="AKH16">
        <v>80</v>
      </c>
      <c r="AKI16">
        <v>1.6640389275591601</v>
      </c>
      <c r="AKJ16">
        <v>0.9</v>
      </c>
      <c r="AKK16">
        <v>44113.715981918198</v>
      </c>
      <c r="AKL16">
        <v>56561.600991233798</v>
      </c>
      <c r="AKM16">
        <v>203621763.56844199</v>
      </c>
      <c r="AKN16">
        <v>70.757741755915305</v>
      </c>
      <c r="AKO16">
        <v>80</v>
      </c>
      <c r="AKP16">
        <v>1.1418728944155601</v>
      </c>
      <c r="AKQ16">
        <v>0.61758745359969802</v>
      </c>
      <c r="AKR16">
        <v>783528.01612719498</v>
      </c>
      <c r="AKV16">
        <v>0</v>
      </c>
      <c r="AKZ16">
        <v>0</v>
      </c>
      <c r="ALD16">
        <v>21.11</v>
      </c>
      <c r="ALE16">
        <v>21.11</v>
      </c>
      <c r="ALF16">
        <v>0</v>
      </c>
      <c r="ALG16">
        <v>0</v>
      </c>
      <c r="ALH16">
        <v>0</v>
      </c>
      <c r="ALJ16">
        <v>6.5539612371563001</v>
      </c>
      <c r="ALK16">
        <v>4.6559568605741798E-3</v>
      </c>
      <c r="ALL16">
        <v>5.6199739439462002</v>
      </c>
      <c r="ALM16">
        <v>6.5539612330966799</v>
      </c>
      <c r="ALN16">
        <v>5.6199739439462002</v>
      </c>
      <c r="ALO16">
        <v>2.86540095901256E-5</v>
      </c>
      <c r="ALP16">
        <v>17.862154300102201</v>
      </c>
      <c r="ALQ16">
        <v>4.6559568605741798E-3</v>
      </c>
      <c r="ALR16">
        <v>36.779433111082298</v>
      </c>
      <c r="ALS16">
        <v>5.6199739439462002</v>
      </c>
      <c r="ALT16">
        <v>14.703855806097</v>
      </c>
      <c r="ALU16">
        <v>5.6199739439462002</v>
      </c>
      <c r="ALV16">
        <v>15.0806230462778</v>
      </c>
      <c r="ALW16">
        <v>5.6199739439462002</v>
      </c>
      <c r="ALX16">
        <v>7.22</v>
      </c>
      <c r="ALY16">
        <v>9.9999999999999897E-12</v>
      </c>
      <c r="ALZ16">
        <v>6.5539612330966799</v>
      </c>
      <c r="AMA16">
        <v>9.9999999999999897E-12</v>
      </c>
      <c r="AMB16">
        <v>2.8059110708239998E-3</v>
      </c>
      <c r="AMC16">
        <v>6.5539612330966799</v>
      </c>
      <c r="AMD16">
        <v>0</v>
      </c>
      <c r="AME16">
        <v>6.5539612330966799</v>
      </c>
      <c r="AMF16">
        <v>0</v>
      </c>
      <c r="AMG16">
        <v>6.5539612330966799</v>
      </c>
      <c r="AMH16">
        <v>0</v>
      </c>
      <c r="AMI16">
        <v>0</v>
      </c>
      <c r="AMJ16">
        <v>4.2474999999999996</v>
      </c>
      <c r="AMK16">
        <v>35.286038127348199</v>
      </c>
      <c r="AML16">
        <v>0.13561999999999999</v>
      </c>
      <c r="AMM16">
        <v>16.959874167489701</v>
      </c>
      <c r="AMN16">
        <v>0.70884999999999998</v>
      </c>
      <c r="AMO16">
        <v>34.682372961436897</v>
      </c>
      <c r="AMP16">
        <v>0.14327999999999999</v>
      </c>
      <c r="AMQ16">
        <v>52.020458481802201</v>
      </c>
      <c r="AMR16">
        <v>9.6820000000000003E-2</v>
      </c>
      <c r="AMS16">
        <v>33.544517953669498</v>
      </c>
      <c r="AMT16">
        <v>0.229524381331452</v>
      </c>
      <c r="AMU16">
        <v>16.3685524338707</v>
      </c>
      <c r="AMV16">
        <v>0.98275000000000001</v>
      </c>
      <c r="AMW16">
        <v>30.916072628066502</v>
      </c>
      <c r="AMX16">
        <v>0.22114</v>
      </c>
      <c r="AMY16">
        <v>30.318133855142801</v>
      </c>
      <c r="AMZ16">
        <v>0.23172000000000001</v>
      </c>
      <c r="ANA16">
        <v>39.323492059875299</v>
      </c>
      <c r="ANB16">
        <v>0.18554000000000001</v>
      </c>
      <c r="ANC16">
        <v>31.824793479082398</v>
      </c>
      <c r="AND16">
        <v>0.29956022403627502</v>
      </c>
      <c r="ANE16">
        <v>15.816939986898699</v>
      </c>
      <c r="ANF16">
        <v>1.3206500000000001</v>
      </c>
      <c r="ANG16">
        <v>31.391350194554501</v>
      </c>
      <c r="ANH16">
        <v>0.22742000000000001</v>
      </c>
      <c r="ANI16">
        <v>29.9794979904629</v>
      </c>
      <c r="ANJ16">
        <v>0.25796000000000002</v>
      </c>
      <c r="ANK16">
        <v>37.149136086915497</v>
      </c>
      <c r="ANL16">
        <v>0.2293</v>
      </c>
      <c r="ANM16">
        <v>31.0555268705697</v>
      </c>
      <c r="ANN16">
        <v>0.34983933857847299</v>
      </c>
      <c r="ANO16">
        <v>1.3140943813314501</v>
      </c>
      <c r="ANP16">
        <v>1.9207102240362799</v>
      </c>
      <c r="ANQ16">
        <v>2.38516933857847</v>
      </c>
      <c r="ANR16">
        <v>16.959874167489701</v>
      </c>
      <c r="ANS16">
        <v>17.404512651528499</v>
      </c>
      <c r="ANT16">
        <v>17.408590371393199</v>
      </c>
      <c r="ANU16">
        <v>17.415052604825199</v>
      </c>
      <c r="ANV16">
        <v>17.520924827417801</v>
      </c>
      <c r="ANW16">
        <v>16.3685524338707</v>
      </c>
      <c r="ANX16">
        <v>17.070165720415499</v>
      </c>
      <c r="ANY16">
        <v>17.0466619826738</v>
      </c>
      <c r="ANZ16">
        <v>17.144044253227101</v>
      </c>
      <c r="AOA16">
        <v>17.206228743519901</v>
      </c>
      <c r="AOB16">
        <v>15.816939986898699</v>
      </c>
      <c r="AOC16">
        <v>16.571920318701199</v>
      </c>
      <c r="AOD16">
        <v>16.539107120361699</v>
      </c>
      <c r="AOE16">
        <v>16.589387919233602</v>
      </c>
      <c r="AOF16">
        <v>16.6011800651873</v>
      </c>
      <c r="AOG16">
        <v>17.862154300102201</v>
      </c>
      <c r="AOH16">
        <v>4.2474999999999996</v>
      </c>
      <c r="AOI16">
        <v>17.907527646825201</v>
      </c>
      <c r="AOJ16">
        <v>4.2474999999999996</v>
      </c>
    </row>
    <row r="17" spans="1:1076">
      <c r="A17" t="s">
        <v>2961</v>
      </c>
      <c r="B17">
        <v>2.9</v>
      </c>
      <c r="D17">
        <v>2.9</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-164.652635489499</v>
      </c>
      <c r="GC17">
        <v>-174.70053792176199</v>
      </c>
      <c r="GD17">
        <v>-255.747311347438</v>
      </c>
      <c r="GE17">
        <v>-105.449238680908</v>
      </c>
      <c r="GF17">
        <v>-103.93221504258599</v>
      </c>
      <c r="GG17">
        <v>-157.03735157300599</v>
      </c>
      <c r="GH17">
        <v>-165.19036831962799</v>
      </c>
      <c r="GI17">
        <v>-174.76128830385599</v>
      </c>
      <c r="GJ17">
        <v>-238.46400393664399</v>
      </c>
      <c r="GK17">
        <v>-108.378750508591</v>
      </c>
      <c r="GL17">
        <v>-107.44137767853</v>
      </c>
      <c r="GM17">
        <v>-157.719721927194</v>
      </c>
      <c r="GN17">
        <v>-92.949330818590596</v>
      </c>
      <c r="GO17">
        <v>18.302403817452198</v>
      </c>
      <c r="GP17">
        <v>18.7982231668169</v>
      </c>
      <c r="GQ17">
        <v>-6.2357918012694604</v>
      </c>
      <c r="GR17">
        <v>-201.56941691139801</v>
      </c>
      <c r="GS17">
        <v>-632.62682552650995</v>
      </c>
      <c r="GT17">
        <v>-63.002489866927398</v>
      </c>
      <c r="GU17">
        <v>18.413192227386801</v>
      </c>
      <c r="GV17">
        <v>18.841542513159499</v>
      </c>
      <c r="GW17">
        <v>-11.7749266455755</v>
      </c>
      <c r="GX17">
        <v>-149.18366093281799</v>
      </c>
      <c r="GY17">
        <v>-395.53959974131402</v>
      </c>
      <c r="GZ17">
        <v>-97.5536998939574</v>
      </c>
      <c r="HA17">
        <v>18.452268268555301</v>
      </c>
      <c r="HB17">
        <v>18.868725759304802</v>
      </c>
      <c r="HC17">
        <v>-23.111660489415101</v>
      </c>
      <c r="HD17">
        <v>-234.13680816529401</v>
      </c>
      <c r="HE17">
        <v>-608.68688512640097</v>
      </c>
      <c r="HF17">
        <v>-64.392194597120493</v>
      </c>
      <c r="HG17">
        <v>18.394496541312499</v>
      </c>
      <c r="HH17">
        <v>18.832777728553399</v>
      </c>
      <c r="HI17">
        <v>-11.6697401262181</v>
      </c>
      <c r="HJ17">
        <v>-148.59975455535999</v>
      </c>
      <c r="HK17">
        <v>-397.05316617168</v>
      </c>
      <c r="HL17">
        <v>-153.46715903725499</v>
      </c>
      <c r="HM17">
        <v>18.7532432352657</v>
      </c>
      <c r="HN17">
        <v>18.677945484242699</v>
      </c>
      <c r="HO17">
        <v>-125.25585062312599</v>
      </c>
      <c r="HP17">
        <v>-173.32080653502999</v>
      </c>
      <c r="HQ17">
        <v>18.5559741569081</v>
      </c>
      <c r="HR17">
        <v>-287.25190622316097</v>
      </c>
      <c r="HS17">
        <v>-97.261860280654901</v>
      </c>
      <c r="HT17">
        <v>18.769008715970902</v>
      </c>
      <c r="HU17">
        <v>18.6869542132793</v>
      </c>
      <c r="HV17">
        <v>-71.720376309457393</v>
      </c>
      <c r="HW17">
        <v>-99.026590207936295</v>
      </c>
      <c r="HX17">
        <v>18.639330835911601</v>
      </c>
      <c r="HY17">
        <v>-171.004846375352</v>
      </c>
      <c r="HZ17">
        <v>18.7874694264701</v>
      </c>
      <c r="IA17">
        <v>18.694654146112601</v>
      </c>
      <c r="IB17">
        <v>-120.99748048113101</v>
      </c>
      <c r="IC17">
        <v>-155.077150396034</v>
      </c>
      <c r="ID17">
        <v>-170.436396389544</v>
      </c>
      <c r="IE17">
        <v>18.649036083248799</v>
      </c>
      <c r="IF17">
        <v>-266.83540480158803</v>
      </c>
      <c r="IG17">
        <v>-16.135063630029698</v>
      </c>
      <c r="IH17">
        <v>18.773644398753401</v>
      </c>
      <c r="II17">
        <v>18.689315294274198</v>
      </c>
      <c r="IJ17">
        <v>-71.917959831477205</v>
      </c>
      <c r="IK17">
        <v>-15.73667831205</v>
      </c>
      <c r="IL17">
        <v>-100.253362276351</v>
      </c>
      <c r="IM17">
        <v>-104.224222415684</v>
      </c>
      <c r="IN17">
        <v>18.647419740795499</v>
      </c>
      <c r="IO17">
        <v>0.98205556118798598</v>
      </c>
      <c r="IP17">
        <v>-169.609157978307</v>
      </c>
      <c r="IQ17">
        <v>22.074352330554099</v>
      </c>
      <c r="IR17">
        <v>14.0371669680313</v>
      </c>
      <c r="IS17">
        <v>23.634208851801901</v>
      </c>
      <c r="IT17">
        <v>14.1054318138897</v>
      </c>
      <c r="IU17">
        <v>-711.92871111217403</v>
      </c>
      <c r="IV17">
        <v>-96.026888614848602</v>
      </c>
      <c r="IW17">
        <v>18.008471721656498</v>
      </c>
      <c r="IX17">
        <v>18.5559741569081</v>
      </c>
      <c r="IY17">
        <v>-15.410817096012799</v>
      </c>
      <c r="IZ17">
        <v>-283.11505621391598</v>
      </c>
      <c r="JA17">
        <v>-809.43831533754701</v>
      </c>
      <c r="JB17">
        <v>-64.828418853211403</v>
      </c>
      <c r="JC17">
        <v>18.1893880095956</v>
      </c>
      <c r="JD17">
        <v>18.639330835911601</v>
      </c>
      <c r="JE17">
        <v>-25.123632119846899</v>
      </c>
      <c r="JF17">
        <v>-193.72983600375099</v>
      </c>
      <c r="JG17">
        <v>-482.31842516299901</v>
      </c>
      <c r="JH17">
        <v>-99.548040336159801</v>
      </c>
      <c r="JI17">
        <v>18.181693661116199</v>
      </c>
      <c r="JJ17">
        <v>18.649036083248799</v>
      </c>
      <c r="JK17">
        <v>-33.093803869837302</v>
      </c>
      <c r="JL17">
        <v>-295.37903635939102</v>
      </c>
      <c r="JM17">
        <v>-751.19859731732902</v>
      </c>
      <c r="JN17">
        <v>-66.400613626194001</v>
      </c>
      <c r="JO17">
        <v>18.203575076469701</v>
      </c>
      <c r="JP17">
        <v>18.647419740795499</v>
      </c>
      <c r="JQ17">
        <v>0.65418291825290997</v>
      </c>
      <c r="JR17">
        <v>-26.432475913757099</v>
      </c>
      <c r="JS17">
        <v>1.3684926929947301</v>
      </c>
      <c r="JT17">
        <v>-195.18973242984501</v>
      </c>
      <c r="JU17">
        <v>-477.59480384337297</v>
      </c>
      <c r="JV17">
        <v>-157.80320161847499</v>
      </c>
      <c r="JW17">
        <v>-217.61403565204401</v>
      </c>
      <c r="JX17">
        <v>-320.34263858549002</v>
      </c>
      <c r="JY17">
        <v>-99.324055097689595</v>
      </c>
      <c r="JZ17">
        <v>-122.76844101773101</v>
      </c>
      <c r="KA17">
        <v>-191.86202965894901</v>
      </c>
      <c r="KB17">
        <v>-159.94412936935001</v>
      </c>
      <c r="KC17">
        <v>-210.39088083481801</v>
      </c>
      <c r="KD17">
        <v>-300.16675641166597</v>
      </c>
      <c r="KE17">
        <v>-102.777034233061</v>
      </c>
      <c r="KF17">
        <v>16.5243641650505</v>
      </c>
      <c r="KG17">
        <v>-209.124914474213</v>
      </c>
      <c r="KH17">
        <v>1.1777392161839699</v>
      </c>
      <c r="KI17">
        <v>-126.94415664284401</v>
      </c>
      <c r="KJ17">
        <v>-187.80160102448801</v>
      </c>
      <c r="KK17">
        <v>-96.772177877720097</v>
      </c>
      <c r="KL17">
        <v>17.638324995457499</v>
      </c>
      <c r="KM17">
        <v>18.239720236123901</v>
      </c>
      <c r="KN17">
        <v>-37.852801829886197</v>
      </c>
      <c r="KO17">
        <v>16.811261647948999</v>
      </c>
      <c r="KP17">
        <v>-3.3548658052130498</v>
      </c>
      <c r="KQ17">
        <v>-397.88242948716697</v>
      </c>
      <c r="KR17">
        <v>-1078.3954356563099</v>
      </c>
      <c r="KS17">
        <v>-64.802703331192902</v>
      </c>
      <c r="KT17">
        <v>17.816715322839599</v>
      </c>
      <c r="KU17">
        <v>18.3436424115073</v>
      </c>
      <c r="KV17">
        <v>-38.562986256171698</v>
      </c>
      <c r="KW17">
        <v>17.031649177951799</v>
      </c>
      <c r="KX17">
        <v>-3.2516943825913498</v>
      </c>
      <c r="KY17">
        <v>-263.81082997252702</v>
      </c>
      <c r="KZ17">
        <v>-668.88280204311297</v>
      </c>
      <c r="LA17">
        <v>-100.113872481805</v>
      </c>
      <c r="LB17">
        <v>17.7907424571112</v>
      </c>
      <c r="LC17">
        <v>18.332049080999699</v>
      </c>
      <c r="LD17">
        <v>-54.338987187827001</v>
      </c>
      <c r="LE17">
        <v>17.0067733508643</v>
      </c>
      <c r="LF17">
        <v>-3.34752195729966</v>
      </c>
      <c r="LG17">
        <v>-420.32879611962102</v>
      </c>
      <c r="LH17">
        <v>-1061.3328014318599</v>
      </c>
      <c r="LI17">
        <v>-66.511450857457106</v>
      </c>
      <c r="LJ17">
        <v>17.877063436572499</v>
      </c>
      <c r="LK17">
        <v>18.378278648054</v>
      </c>
      <c r="LL17">
        <v>-42.209347206050097</v>
      </c>
      <c r="LM17">
        <v>17.117393205351501</v>
      </c>
      <c r="LN17">
        <v>-2.8792592655970499</v>
      </c>
      <c r="LO17">
        <v>-264.776550448161</v>
      </c>
      <c r="LP17">
        <v>-653.01916699901801</v>
      </c>
      <c r="LQ17">
        <v>-30.854512803626498</v>
      </c>
      <c r="LR17">
        <v>17.331019800286001</v>
      </c>
      <c r="LS17">
        <v>16.440999999999999</v>
      </c>
      <c r="LT17">
        <v>-63.589550944915501</v>
      </c>
      <c r="LU17">
        <v>-631.85312153047596</v>
      </c>
      <c r="LV17">
        <v>17.988784960365201</v>
      </c>
      <c r="LW17">
        <v>18.7079553696678</v>
      </c>
      <c r="LX17">
        <v>183.04184577792799</v>
      </c>
      <c r="LY17">
        <v>-20.412341390894301</v>
      </c>
      <c r="LZ17">
        <v>17.287416241495201</v>
      </c>
      <c r="MA17">
        <v>16.440999999999999</v>
      </c>
      <c r="MB17">
        <v>-37.174576787241001</v>
      </c>
      <c r="MC17">
        <v>-399.20014250984298</v>
      </c>
      <c r="MD17">
        <v>17.952193964011599</v>
      </c>
      <c r="ME17">
        <v>18.692993303846499</v>
      </c>
      <c r="MF17">
        <v>121.120880839563</v>
      </c>
      <c r="MG17">
        <v>-31.514434169512501</v>
      </c>
      <c r="MH17">
        <v>17.308823399399898</v>
      </c>
      <c r="MI17">
        <v>16.440999999999999</v>
      </c>
      <c r="MJ17">
        <v>-55.0832085703206</v>
      </c>
      <c r="MK17">
        <v>-619.34837372258301</v>
      </c>
      <c r="ML17">
        <v>17.9642864745454</v>
      </c>
      <c r="MM17">
        <v>18.717742541223998</v>
      </c>
      <c r="MN17">
        <v>190.68501318210801</v>
      </c>
      <c r="MO17">
        <v>-21.0674565766504</v>
      </c>
      <c r="MP17">
        <v>17.2862866408103</v>
      </c>
      <c r="MQ17">
        <v>16.440999999999999</v>
      </c>
      <c r="MR17">
        <v>-37.2989871442362</v>
      </c>
      <c r="MS17">
        <v>-397.66000502882503</v>
      </c>
      <c r="MT17">
        <v>17.949704275583301</v>
      </c>
      <c r="MU17">
        <v>18.692273705643601</v>
      </c>
      <c r="MV17">
        <v>120.672609281338</v>
      </c>
      <c r="MW17">
        <v>-28.388203140143599</v>
      </c>
      <c r="MX17">
        <v>17.369529064874499</v>
      </c>
      <c r="MY17">
        <v>17.733362060812301</v>
      </c>
      <c r="MZ17">
        <v>18.329230916679901</v>
      </c>
      <c r="NA17">
        <v>-386.96740785267599</v>
      </c>
      <c r="NB17">
        <v>17.870364342932501</v>
      </c>
      <c r="NC17">
        <v>18.498288152783999</v>
      </c>
      <c r="ND17">
        <v>206.11920772335799</v>
      </c>
      <c r="NE17">
        <v>-18.473575779692801</v>
      </c>
      <c r="NF17">
        <v>17.399611288829899</v>
      </c>
      <c r="NG17">
        <v>17.888334717608</v>
      </c>
      <c r="NH17">
        <v>26.842948544118901</v>
      </c>
      <c r="NI17">
        <v>-209.346384745161</v>
      </c>
      <c r="NJ17">
        <v>17.8724398559017</v>
      </c>
      <c r="NK17">
        <v>18.510185329276901</v>
      </c>
      <c r="NL17">
        <v>139.43188145892</v>
      </c>
      <c r="NM17">
        <v>-28.6661077957305</v>
      </c>
      <c r="NN17">
        <v>17.459775963527999</v>
      </c>
      <c r="NO17">
        <v>17.945074923296001</v>
      </c>
      <c r="NP17">
        <v>46.031663619023902</v>
      </c>
      <c r="NQ17" s="35">
        <v>-311.14434981194597</v>
      </c>
      <c r="NR17" s="35">
        <v>17.915177763810199</v>
      </c>
      <c r="NS17">
        <v>18.544880308376801</v>
      </c>
      <c r="NT17">
        <v>216.78619561666699</v>
      </c>
      <c r="NU17">
        <v>-19.165043746889101</v>
      </c>
      <c r="NV17">
        <v>17.380810922068498</v>
      </c>
      <c r="NW17">
        <v>17.863400072759202</v>
      </c>
      <c r="NX17">
        <v>1.7</v>
      </c>
      <c r="NY17">
        <v>26.420050915992199</v>
      </c>
      <c r="NZ17">
        <v>-211.86583566172601</v>
      </c>
      <c r="OA17">
        <v>17.858393061049401</v>
      </c>
      <c r="OB17">
        <v>18.512088245356399</v>
      </c>
      <c r="OC17">
        <v>1.7</v>
      </c>
      <c r="OD17">
        <v>140.140894265258</v>
      </c>
      <c r="OE17">
        <v>1.7</v>
      </c>
      <c r="OF17">
        <v>1.7</v>
      </c>
      <c r="OG17">
        <v>-27.355900002308299</v>
      </c>
      <c r="OH17">
        <v>16.806679670427201</v>
      </c>
      <c r="OI17">
        <v>17.3412865870121</v>
      </c>
      <c r="OJ17">
        <v>11.0557404690562</v>
      </c>
      <c r="OK17">
        <v>-473.95492373695998</v>
      </c>
      <c r="OL17">
        <v>17.3949887105654</v>
      </c>
      <c r="OM17">
        <v>18.142939450321901</v>
      </c>
      <c r="ON17">
        <v>231.64431687903701</v>
      </c>
      <c r="OO17">
        <v>-17.494980701869999</v>
      </c>
      <c r="OP17">
        <v>16.9469555292421</v>
      </c>
      <c r="OQ17">
        <v>17.593200034723999</v>
      </c>
      <c r="OR17">
        <v>28.714520041698702</v>
      </c>
      <c r="OS17">
        <v>-242.071390510111</v>
      </c>
      <c r="OT17">
        <v>17.482968991546301</v>
      </c>
      <c r="OU17">
        <v>18.203824137255001</v>
      </c>
      <c r="OV17">
        <v>156.348905845715</v>
      </c>
      <c r="OW17">
        <v>-27.2865859338376</v>
      </c>
      <c r="OX17">
        <v>16.964213762790401</v>
      </c>
      <c r="OY17">
        <v>17.586771994849599</v>
      </c>
      <c r="OZ17">
        <v>46.547008079810603</v>
      </c>
      <c r="PA17">
        <v>-373.46072051873301</v>
      </c>
      <c r="PB17">
        <v>17.490335678699001</v>
      </c>
      <c r="PC17">
        <v>18.211625837031502</v>
      </c>
      <c r="PD17">
        <v>243.81830008835601</v>
      </c>
      <c r="PE17">
        <v>-18.099390484927302</v>
      </c>
      <c r="PF17">
        <v>16.9559543273797</v>
      </c>
      <c r="PG17">
        <v>17.615245905156499</v>
      </c>
      <c r="PH17">
        <v>1.7</v>
      </c>
      <c r="PI17">
        <v>32.301007552599401</v>
      </c>
      <c r="PJ17">
        <v>-233.06678519661301</v>
      </c>
      <c r="PK17">
        <v>17.485256096500201</v>
      </c>
      <c r="PL17">
        <v>18.220399917399401</v>
      </c>
      <c r="PM17" s="35">
        <v>1.7</v>
      </c>
      <c r="PN17">
        <v>158.33721924821299</v>
      </c>
      <c r="PO17">
        <v>18.661364897282901</v>
      </c>
      <c r="PP17">
        <v>18.6684638535849</v>
      </c>
      <c r="PQ17">
        <v>18.6912030499991</v>
      </c>
      <c r="PR17">
        <v>18.666308331129802</v>
      </c>
      <c r="PS17">
        <v>18.9257550690334</v>
      </c>
      <c r="PT17">
        <v>18.413387302939601</v>
      </c>
      <c r="PU17">
        <v>18.448802063848401</v>
      </c>
      <c r="PV17">
        <v>18.469260949553899</v>
      </c>
      <c r="PW17">
        <v>18.455091781174001</v>
      </c>
      <c r="PX17">
        <v>18.281543117719799</v>
      </c>
      <c r="PY17">
        <v>18.074348743113799</v>
      </c>
      <c r="PZ17">
        <v>18.143531081531702</v>
      </c>
      <c r="QA17">
        <v>18.1391954852891</v>
      </c>
      <c r="QB17">
        <v>18.1660219226282</v>
      </c>
      <c r="QC17">
        <v>17.408381976430601</v>
      </c>
      <c r="QD17">
        <v>16.4919193082379</v>
      </c>
      <c r="QE17">
        <v>18.3238729448809</v>
      </c>
      <c r="QF17">
        <v>18.2882277927642</v>
      </c>
      <c r="QG17">
        <v>18.360338334271301</v>
      </c>
      <c r="QH17">
        <v>18.303776013202999</v>
      </c>
      <c r="QI17">
        <v>19.2538478176807</v>
      </c>
      <c r="QJ17">
        <v>18.0343464390211</v>
      </c>
      <c r="QK17">
        <v>18.0233908362184</v>
      </c>
      <c r="QL17">
        <v>18.103460364155598</v>
      </c>
      <c r="QM17">
        <v>18.050325077114099</v>
      </c>
      <c r="QN17">
        <v>-138.72676391943301</v>
      </c>
      <c r="QO17">
        <v>18.499337320449499</v>
      </c>
      <c r="QP17">
        <v>-512.87886332149003</v>
      </c>
      <c r="QQ17">
        <v>17.7082888849115</v>
      </c>
      <c r="QR17">
        <v>17.7321591857968</v>
      </c>
      <c r="QS17">
        <v>17.789977406415201</v>
      </c>
      <c r="QT17">
        <v>17.774319146230301</v>
      </c>
      <c r="QU17">
        <v>17.568464818444902</v>
      </c>
      <c r="QV17">
        <v>15.9393851714653</v>
      </c>
      <c r="QW17">
        <v>0</v>
      </c>
      <c r="QX17">
        <v>0</v>
      </c>
      <c r="QY17">
        <v>0</v>
      </c>
      <c r="QZ17">
        <v>0</v>
      </c>
      <c r="RA17">
        <v>0</v>
      </c>
      <c r="RB17">
        <v>0</v>
      </c>
      <c r="RC17">
        <v>0</v>
      </c>
      <c r="RD17">
        <v>0</v>
      </c>
      <c r="RE17">
        <v>0</v>
      </c>
      <c r="RF17">
        <v>0</v>
      </c>
      <c r="RG17">
        <v>0</v>
      </c>
      <c r="RH17" s="35">
        <v>0</v>
      </c>
      <c r="RI17">
        <v>34.3121478752415</v>
      </c>
      <c r="RJ17" s="35">
        <v>110.473624867533</v>
      </c>
      <c r="RK17">
        <v>17.9863809924788</v>
      </c>
      <c r="RL17">
        <v>5455.1766542013202</v>
      </c>
      <c r="RM17" s="35">
        <v>5455.1766542013202</v>
      </c>
      <c r="RN17">
        <v>9616.7280611392198</v>
      </c>
      <c r="RO17" s="35">
        <v>22.363790709801801</v>
      </c>
      <c r="RP17">
        <v>73.012520027606101</v>
      </c>
      <c r="RQ17" s="35">
        <v>17.907991731943401</v>
      </c>
      <c r="RR17" s="35">
        <v>3567.1476008745099</v>
      </c>
      <c r="RS17">
        <v>3567.1476008745099</v>
      </c>
      <c r="RT17">
        <v>6210.5407094791799</v>
      </c>
      <c r="RU17">
        <v>23.290928044366598</v>
      </c>
      <c r="RV17">
        <v>125.55946399545699</v>
      </c>
      <c r="RW17">
        <v>18.029473618543602</v>
      </c>
      <c r="RX17">
        <v>5337.7717452547004</v>
      </c>
      <c r="RY17">
        <v>5337.7717452547004</v>
      </c>
      <c r="RZ17">
        <v>9498.9084070846893</v>
      </c>
      <c r="SA17">
        <v>19.975558623668299</v>
      </c>
      <c r="SB17">
        <v>74.897009162642902</v>
      </c>
      <c r="SC17">
        <v>17.941243695276199</v>
      </c>
      <c r="SD17">
        <v>3524.4353871424701</v>
      </c>
      <c r="SE17">
        <v>3524.4353871424701</v>
      </c>
      <c r="SF17">
        <v>6167.5930213773399</v>
      </c>
      <c r="SG17">
        <v>0</v>
      </c>
      <c r="SH17">
        <v>3130.5351580675101</v>
      </c>
      <c r="SI17">
        <v>19.5819405663281</v>
      </c>
      <c r="SJ17">
        <v>14336.345071518999</v>
      </c>
      <c r="SK17">
        <v>14336.345071518999</v>
      </c>
      <c r="SL17">
        <v>36385.000537008797</v>
      </c>
      <c r="SM17">
        <v>21.1111</v>
      </c>
      <c r="SN17">
        <v>23.8889</v>
      </c>
      <c r="SO17">
        <v>175.884569110098</v>
      </c>
      <c r="SP17">
        <v>19.826708177635499</v>
      </c>
      <c r="SQ17">
        <v>18.206348074800399</v>
      </c>
      <c r="SR17">
        <v>0</v>
      </c>
      <c r="SS17">
        <v>0</v>
      </c>
      <c r="ST17">
        <v>0</v>
      </c>
      <c r="SU17">
        <v>98.996083752211007</v>
      </c>
      <c r="SV17">
        <v>21.232013495287301</v>
      </c>
      <c r="SW17">
        <v>18.308479952036599</v>
      </c>
      <c r="SX17">
        <v>0</v>
      </c>
      <c r="SY17">
        <v>0</v>
      </c>
      <c r="SZ17">
        <v>0</v>
      </c>
      <c r="TA17">
        <v>154.92659672831101</v>
      </c>
      <c r="TB17">
        <v>27.2080644170813</v>
      </c>
      <c r="TC17">
        <v>18.3732172017796</v>
      </c>
      <c r="TD17">
        <v>0</v>
      </c>
      <c r="TE17">
        <v>0</v>
      </c>
      <c r="TF17">
        <v>0</v>
      </c>
      <c r="TG17">
        <v>101.24770278934</v>
      </c>
      <c r="TH17">
        <v>18.370591415835001</v>
      </c>
      <c r="TI17">
        <v>18.295131580013798</v>
      </c>
      <c r="TJ17">
        <v>0</v>
      </c>
      <c r="TK17">
        <v>0</v>
      </c>
      <c r="TL17">
        <v>0</v>
      </c>
      <c r="TM17">
        <v>1229.9611060489001</v>
      </c>
      <c r="TN17">
        <v>0</v>
      </c>
      <c r="TO17">
        <v>18.636459284761902</v>
      </c>
      <c r="TP17">
        <v>0</v>
      </c>
      <c r="TQ17">
        <v>0</v>
      </c>
      <c r="TR17">
        <v>0</v>
      </c>
      <c r="TS17">
        <v>56.326243541967898</v>
      </c>
      <c r="TT17">
        <v>108.586262783832</v>
      </c>
      <c r="TU17">
        <v>17.655305575102599</v>
      </c>
      <c r="TV17">
        <v>6073.9613294807205</v>
      </c>
      <c r="TW17">
        <v>6073.9613294807205</v>
      </c>
      <c r="TX17">
        <v>10238.962852676499</v>
      </c>
      <c r="TY17">
        <v>38.965094437182799</v>
      </c>
      <c r="TZ17">
        <v>70.950798014414204</v>
      </c>
      <c r="UA17">
        <v>17.5979796085884</v>
      </c>
      <c r="UB17">
        <v>3936.30187472021</v>
      </c>
      <c r="UC17">
        <v>3936.30187472021</v>
      </c>
      <c r="UD17">
        <v>6581.7650733391602</v>
      </c>
      <c r="UE17">
        <v>50.832320235080701</v>
      </c>
      <c r="UF17">
        <v>118.739981306296</v>
      </c>
      <c r="UG17">
        <v>17.737659778757301</v>
      </c>
      <c r="UH17">
        <v>5892.8865816340403</v>
      </c>
      <c r="UI17">
        <v>5892.8865816340403</v>
      </c>
      <c r="UJ17">
        <v>10057.0758468494</v>
      </c>
      <c r="UK17">
        <v>34.742735401878001</v>
      </c>
      <c r="UL17">
        <v>75.346819822781001</v>
      </c>
      <c r="UM17">
        <v>17.6455583730542</v>
      </c>
      <c r="UN17">
        <v>3872.4142970621701</v>
      </c>
      <c r="UO17">
        <v>3872.4142970621701</v>
      </c>
      <c r="UP17">
        <v>6517.53348168516</v>
      </c>
      <c r="UQ17">
        <v>0</v>
      </c>
      <c r="UR17">
        <v>3694.0243615252002</v>
      </c>
      <c r="US17">
        <v>18.717131523179201</v>
      </c>
      <c r="UT17">
        <v>19976.299547829702</v>
      </c>
      <c r="UU17">
        <v>19976.299547829702</v>
      </c>
      <c r="UV17">
        <v>41988.514509945497</v>
      </c>
      <c r="UW17">
        <v>21.1111</v>
      </c>
      <c r="UX17">
        <v>23.8889</v>
      </c>
      <c r="UY17">
        <v>190.05257273744201</v>
      </c>
      <c r="UZ17">
        <v>19.361119927330201</v>
      </c>
      <c r="VA17">
        <v>17.8947963001132</v>
      </c>
      <c r="VB17">
        <v>0</v>
      </c>
      <c r="VC17">
        <v>0</v>
      </c>
      <c r="VD17">
        <v>0</v>
      </c>
      <c r="VE17">
        <v>104.630073300145</v>
      </c>
      <c r="VF17">
        <v>25.735078425904899</v>
      </c>
      <c r="VG17">
        <v>18.072907449898199</v>
      </c>
      <c r="VH17">
        <v>0</v>
      </c>
      <c r="VI17">
        <v>0</v>
      </c>
      <c r="VJ17">
        <v>0</v>
      </c>
      <c r="VK17">
        <v>170.093495713279</v>
      </c>
      <c r="VL17">
        <v>27.159651954185499</v>
      </c>
      <c r="VM17">
        <v>18.086399424864702</v>
      </c>
      <c r="VN17">
        <v>0</v>
      </c>
      <c r="VO17">
        <v>0</v>
      </c>
      <c r="VP17">
        <v>0</v>
      </c>
      <c r="VQ17">
        <v>104.377754026557</v>
      </c>
      <c r="VR17">
        <v>23.449869979324902</v>
      </c>
      <c r="VS17">
        <v>18.095003149803102</v>
      </c>
      <c r="VT17">
        <v>0</v>
      </c>
      <c r="VU17">
        <v>0</v>
      </c>
      <c r="VV17">
        <v>0</v>
      </c>
      <c r="VW17">
        <v>1509.87234601725</v>
      </c>
      <c r="VX17">
        <v>0</v>
      </c>
      <c r="VY17">
        <v>18.051906211133002</v>
      </c>
      <c r="VZ17">
        <v>0</v>
      </c>
      <c r="WA17">
        <v>0</v>
      </c>
      <c r="WB17">
        <v>0</v>
      </c>
      <c r="WC17">
        <v>42.210239724260802</v>
      </c>
      <c r="WD17">
        <v>142.68632057028299</v>
      </c>
      <c r="WE17">
        <v>17.342229026709202</v>
      </c>
      <c r="WF17">
        <v>6589.9184813462598</v>
      </c>
      <c r="WG17">
        <v>6589.9184813462598</v>
      </c>
      <c r="WH17">
        <v>10756.605821629801</v>
      </c>
      <c r="WI17">
        <v>322368.01352929597</v>
      </c>
      <c r="WJ17">
        <v>32.666140552250702</v>
      </c>
      <c r="WK17">
        <v>89.546670424804503</v>
      </c>
      <c r="WL17">
        <v>17.320787290061901</v>
      </c>
      <c r="WM17">
        <v>4233.4416338118999</v>
      </c>
      <c r="WN17">
        <v>4233.4416338118999</v>
      </c>
      <c r="WO17">
        <v>6879.7672746892904</v>
      </c>
      <c r="WP17">
        <v>21.1111</v>
      </c>
      <c r="WQ17">
        <v>23.8889</v>
      </c>
      <c r="WR17">
        <v>39.869909233289398</v>
      </c>
      <c r="WS17">
        <v>149.73788596437399</v>
      </c>
      <c r="WT17">
        <v>17.440759327541201</v>
      </c>
      <c r="WU17">
        <v>6378.2515957166497</v>
      </c>
      <c r="WV17">
        <v>6378.2515957166497</v>
      </c>
      <c r="WW17">
        <v>10543.945691463099</v>
      </c>
      <c r="WX17">
        <v>337412.68495219399</v>
      </c>
      <c r="WY17">
        <v>28.200197665729199</v>
      </c>
      <c r="WZ17">
        <v>93.725745820053902</v>
      </c>
      <c r="XA17">
        <v>17.382616369832299</v>
      </c>
      <c r="XB17">
        <v>4151.0868567457901</v>
      </c>
      <c r="XC17">
        <v>4151.0868567457901</v>
      </c>
      <c r="XD17">
        <v>6796.9463992425799</v>
      </c>
      <c r="XE17">
        <v>0</v>
      </c>
      <c r="XF17">
        <v>3939.1640311669398</v>
      </c>
      <c r="XG17">
        <v>17.728547660459199</v>
      </c>
      <c r="XH17">
        <v>26598.465486667101</v>
      </c>
      <c r="XI17">
        <v>26598.465486667101</v>
      </c>
      <c r="XJ17">
        <v>48446.434536569599</v>
      </c>
      <c r="XK17">
        <v>21.1111</v>
      </c>
      <c r="XL17">
        <v>23.8889</v>
      </c>
      <c r="XM17">
        <v>204.93825382190701</v>
      </c>
      <c r="XN17">
        <v>5.9273802244396201</v>
      </c>
      <c r="XO17">
        <v>17.544779608948701</v>
      </c>
      <c r="XP17">
        <v>0</v>
      </c>
      <c r="XQ17">
        <v>0</v>
      </c>
      <c r="XR17">
        <v>0</v>
      </c>
      <c r="XS17">
        <v>114.18315878106699</v>
      </c>
      <c r="XT17">
        <v>12.0867284681848</v>
      </c>
      <c r="XU17">
        <v>17.718587664632</v>
      </c>
      <c r="XV17">
        <v>0</v>
      </c>
      <c r="XW17">
        <v>0</v>
      </c>
      <c r="XX17">
        <v>0</v>
      </c>
      <c r="XY17">
        <v>184.92865348467501</v>
      </c>
      <c r="XZ17">
        <v>6.5951975997729697</v>
      </c>
      <c r="YA17">
        <v>17.714380403808001</v>
      </c>
      <c r="YB17">
        <v>0</v>
      </c>
      <c r="YC17">
        <v>0</v>
      </c>
      <c r="YD17">
        <v>0</v>
      </c>
      <c r="YE17">
        <v>109.437033406241</v>
      </c>
      <c r="YF17">
        <v>11.340069145963099</v>
      </c>
      <c r="YG17">
        <v>17.788459834675599</v>
      </c>
      <c r="YH17">
        <v>0</v>
      </c>
      <c r="YI17">
        <v>0</v>
      </c>
      <c r="YJ17">
        <v>0</v>
      </c>
      <c r="YK17">
        <v>2315.8485455423502</v>
      </c>
      <c r="YL17">
        <v>0</v>
      </c>
      <c r="YM17">
        <v>17.099876680839099</v>
      </c>
      <c r="YN17">
        <v>0</v>
      </c>
      <c r="YO17">
        <v>0</v>
      </c>
      <c r="YP17">
        <v>0</v>
      </c>
      <c r="YQ17">
        <v>0</v>
      </c>
      <c r="YR17">
        <v>109.293253549356</v>
      </c>
      <c r="YS17">
        <v>17.480258896294199</v>
      </c>
      <c r="YT17">
        <v>0</v>
      </c>
      <c r="YU17">
        <v>0</v>
      </c>
      <c r="YV17">
        <v>0</v>
      </c>
      <c r="YW17">
        <v>0</v>
      </c>
      <c r="YX17">
        <v>64.757888983712405</v>
      </c>
      <c r="YY17">
        <v>17.444545319608899</v>
      </c>
      <c r="YZ17">
        <v>0</v>
      </c>
      <c r="ZA17">
        <v>0</v>
      </c>
      <c r="ZB17">
        <v>0</v>
      </c>
      <c r="ZC17">
        <v>0</v>
      </c>
      <c r="ZD17">
        <v>104.70303149950099</v>
      </c>
      <c r="ZE17">
        <v>17.457869455842001</v>
      </c>
      <c r="ZF17">
        <v>0</v>
      </c>
      <c r="ZG17">
        <v>0</v>
      </c>
      <c r="ZH17">
        <v>0</v>
      </c>
      <c r="ZI17">
        <v>0</v>
      </c>
      <c r="ZJ17">
        <v>64.4668432342187</v>
      </c>
      <c r="ZK17">
        <v>17.4423099141516</v>
      </c>
      <c r="ZL17">
        <v>0</v>
      </c>
      <c r="ZM17">
        <v>0</v>
      </c>
      <c r="ZN17">
        <v>0</v>
      </c>
      <c r="ZO17">
        <v>0</v>
      </c>
      <c r="ZP17">
        <v>3216.8922566876399</v>
      </c>
      <c r="ZQ17">
        <v>16.936273576618898</v>
      </c>
      <c r="ZR17">
        <v>0</v>
      </c>
      <c r="ZS17">
        <v>0</v>
      </c>
      <c r="ZT17">
        <v>0</v>
      </c>
      <c r="ZU17">
        <v>0</v>
      </c>
      <c r="ZV17">
        <v>180.793604794164</v>
      </c>
      <c r="ZW17">
        <v>17.3399408239652</v>
      </c>
      <c r="ZX17">
        <v>0</v>
      </c>
      <c r="ZY17">
        <v>0</v>
      </c>
      <c r="ZZ17">
        <v>0</v>
      </c>
      <c r="AAA17">
        <v>0</v>
      </c>
      <c r="AAB17">
        <v>115.62026950320301</v>
      </c>
      <c r="AAC17">
        <v>17.346127941199502</v>
      </c>
      <c r="AAD17">
        <v>0</v>
      </c>
      <c r="AAE17">
        <v>0</v>
      </c>
      <c r="AAF17">
        <v>0</v>
      </c>
      <c r="AAG17">
        <v>0</v>
      </c>
      <c r="AAH17">
        <v>190.571826126942</v>
      </c>
      <c r="AAI17">
        <v>17.3876354456801</v>
      </c>
      <c r="AAJ17">
        <v>0</v>
      </c>
      <c r="AAK17">
        <v>0</v>
      </c>
      <c r="AAL17">
        <v>0</v>
      </c>
      <c r="AAM17">
        <v>0</v>
      </c>
      <c r="AAN17">
        <v>113.74471134573299</v>
      </c>
      <c r="AAO17">
        <v>17.331722532605902</v>
      </c>
      <c r="AAP17">
        <v>0</v>
      </c>
      <c r="AAQ17">
        <v>0</v>
      </c>
      <c r="AAR17">
        <v>0</v>
      </c>
      <c r="AAS17">
        <v>0</v>
      </c>
      <c r="AAT17">
        <v>2964.6483254674099</v>
      </c>
      <c r="AAU17">
        <v>16.479804635948099</v>
      </c>
      <c r="AAV17">
        <v>0</v>
      </c>
      <c r="AAW17">
        <v>0</v>
      </c>
      <c r="AAX17">
        <v>0</v>
      </c>
      <c r="AAY17">
        <v>0</v>
      </c>
      <c r="AAZ17">
        <v>184.05058073137999</v>
      </c>
      <c r="ABA17">
        <v>16.8140798783704</v>
      </c>
      <c r="ABB17">
        <v>0</v>
      </c>
      <c r="ABC17">
        <v>0</v>
      </c>
      <c r="ABD17">
        <v>0</v>
      </c>
      <c r="ABE17">
        <v>0</v>
      </c>
      <c r="ABF17">
        <v>129.587710235559</v>
      </c>
      <c r="ABG17">
        <v>16.895210098901099</v>
      </c>
      <c r="ABH17">
        <v>0</v>
      </c>
      <c r="ABI17">
        <v>0</v>
      </c>
      <c r="ABJ17">
        <v>0</v>
      </c>
      <c r="ABK17">
        <v>0</v>
      </c>
      <c r="ABL17">
        <v>203.365964209022</v>
      </c>
      <c r="ABM17">
        <v>16.908293322399601</v>
      </c>
      <c r="ABN17">
        <v>0</v>
      </c>
      <c r="ABO17">
        <v>0</v>
      </c>
      <c r="ABP17">
        <v>0</v>
      </c>
      <c r="ABQ17">
        <v>0</v>
      </c>
      <c r="ABR17">
        <v>128.26499396477899</v>
      </c>
      <c r="ABS17">
        <v>16.900084371050099</v>
      </c>
      <c r="ABT17">
        <v>0</v>
      </c>
      <c r="ABU17">
        <v>0</v>
      </c>
      <c r="ABV17">
        <v>0</v>
      </c>
      <c r="ABW17">
        <v>0</v>
      </c>
      <c r="ABX17">
        <v>2155.9642755325099</v>
      </c>
      <c r="ABY17">
        <v>15.9393851714653</v>
      </c>
      <c r="ABZ17">
        <v>0</v>
      </c>
      <c r="ACA17">
        <v>0</v>
      </c>
      <c r="ACB17">
        <v>0</v>
      </c>
      <c r="ACC17">
        <v>0</v>
      </c>
      <c r="ACD17">
        <v>0</v>
      </c>
      <c r="ACE17">
        <v>0</v>
      </c>
      <c r="ACF17">
        <v>6.7012095032463304</v>
      </c>
      <c r="ACG17">
        <v>6.7012095032463304</v>
      </c>
      <c r="ACH17">
        <v>0</v>
      </c>
      <c r="ACI17">
        <v>0</v>
      </c>
      <c r="ACJ17">
        <v>0</v>
      </c>
      <c r="ACK17">
        <v>21.11</v>
      </c>
      <c r="ACL17">
        <v>21.11</v>
      </c>
      <c r="ACM17">
        <v>0</v>
      </c>
      <c r="ACN17">
        <v>0</v>
      </c>
      <c r="ACO17">
        <v>0</v>
      </c>
      <c r="ACP17">
        <v>43131.973060960903</v>
      </c>
      <c r="ACR17">
        <v>3172.9100226948199</v>
      </c>
      <c r="ACT17">
        <v>46304.883083655703</v>
      </c>
      <c r="ACV17">
        <v>19.646866029223101</v>
      </c>
      <c r="ACW17">
        <v>18.921175634002001</v>
      </c>
      <c r="ACX17">
        <v>1.7</v>
      </c>
      <c r="ACY17">
        <v>8.0900567898007498</v>
      </c>
      <c r="ACZ17">
        <v>0.73110568603819104</v>
      </c>
      <c r="ADA17">
        <v>18.7558726108267</v>
      </c>
      <c r="ADB17">
        <v>18.139021259658101</v>
      </c>
      <c r="ADC17">
        <v>1.7</v>
      </c>
      <c r="ADD17">
        <v>8.3481868205144991</v>
      </c>
      <c r="ADE17">
        <v>0.731546399140099</v>
      </c>
      <c r="ADF17">
        <v>17.739687564871101</v>
      </c>
      <c r="ADG17">
        <v>17.250693239334399</v>
      </c>
      <c r="ADH17">
        <v>1.7</v>
      </c>
      <c r="ADI17">
        <v>8.8112484567080909</v>
      </c>
      <c r="ADJ17">
        <v>0.73196915595593204</v>
      </c>
      <c r="ADK17">
        <v>18.738714336626799</v>
      </c>
      <c r="ADL17">
        <v>18.738714336626799</v>
      </c>
      <c r="ADM17">
        <v>0</v>
      </c>
      <c r="ADN17">
        <v>2.0613586855729</v>
      </c>
      <c r="ADO17">
        <v>1</v>
      </c>
      <c r="ADP17">
        <v>18.691379049029099</v>
      </c>
      <c r="ADQ17">
        <v>18.691379049029099</v>
      </c>
      <c r="ADR17">
        <v>0</v>
      </c>
      <c r="ADS17">
        <v>0.880702301513825</v>
      </c>
      <c r="ADT17">
        <v>1</v>
      </c>
      <c r="ADU17">
        <v>18.763174499767398</v>
      </c>
      <c r="ADV17">
        <v>18.763174499767398</v>
      </c>
      <c r="ADW17">
        <v>0</v>
      </c>
      <c r="ADX17">
        <v>1.31341677789537</v>
      </c>
      <c r="ADY17">
        <v>1</v>
      </c>
      <c r="ADZ17">
        <v>18.7085642505841</v>
      </c>
      <c r="AEA17">
        <v>18.7085642505841</v>
      </c>
      <c r="AEB17">
        <v>0</v>
      </c>
      <c r="AEC17">
        <v>0.93542974465515905</v>
      </c>
      <c r="AED17">
        <v>1</v>
      </c>
      <c r="AEE17">
        <v>18.467601264495599</v>
      </c>
      <c r="AEF17">
        <v>18.467601264495599</v>
      </c>
      <c r="AEG17">
        <v>0</v>
      </c>
      <c r="AEH17">
        <v>1.0564946771531301</v>
      </c>
      <c r="AEI17">
        <v>1</v>
      </c>
      <c r="AEJ17">
        <v>18.4441365472521</v>
      </c>
      <c r="AEK17">
        <v>18.4441365472521</v>
      </c>
      <c r="AEL17">
        <v>0</v>
      </c>
      <c r="AEM17">
        <v>0.56152028797669695</v>
      </c>
      <c r="AEN17">
        <v>1</v>
      </c>
      <c r="AEO17">
        <v>18.527469751001998</v>
      </c>
      <c r="AEP17">
        <v>18.527469751001998</v>
      </c>
      <c r="AEQ17">
        <v>0</v>
      </c>
      <c r="AER17">
        <v>0.715264509658325</v>
      </c>
      <c r="AES17">
        <v>1</v>
      </c>
      <c r="AET17">
        <v>18.4702016158354</v>
      </c>
      <c r="AEU17">
        <v>18.4702016158354</v>
      </c>
      <c r="AEV17">
        <v>0</v>
      </c>
      <c r="AEW17">
        <v>0.538687836782895</v>
      </c>
      <c r="AEX17">
        <v>1</v>
      </c>
      <c r="AEY17">
        <v>18.156777948142601</v>
      </c>
      <c r="AEZ17">
        <v>18.156777948142601</v>
      </c>
      <c r="AFA17">
        <v>0</v>
      </c>
      <c r="AFB17">
        <v>0.84364815235699298</v>
      </c>
      <c r="AFC17">
        <v>1</v>
      </c>
      <c r="AFD17">
        <v>18.167784485621599</v>
      </c>
      <c r="AFE17">
        <v>18.167784485621599</v>
      </c>
      <c r="AFF17">
        <v>0</v>
      </c>
      <c r="AFG17">
        <v>0.55033004154107601</v>
      </c>
      <c r="AFH17">
        <v>1</v>
      </c>
      <c r="AFI17">
        <v>18.232567844623901</v>
      </c>
      <c r="AFJ17">
        <v>18.232567844623901</v>
      </c>
      <c r="AFK17">
        <v>0</v>
      </c>
      <c r="AFL17">
        <v>0.60898764914546799</v>
      </c>
      <c r="AFM17">
        <v>1</v>
      </c>
      <c r="AFN17">
        <v>18.209143988389901</v>
      </c>
      <c r="AFO17">
        <v>18.209143988389901</v>
      </c>
      <c r="AFP17">
        <v>0</v>
      </c>
      <c r="AFQ17">
        <v>0.48038204183936101</v>
      </c>
      <c r="AFR17">
        <v>1</v>
      </c>
      <c r="AFS17">
        <v>-1.56136961366302</v>
      </c>
      <c r="AFT17">
        <v>-1.5659840160277001</v>
      </c>
      <c r="AFU17">
        <v>-1.56891419656806</v>
      </c>
      <c r="AFV17">
        <v>-1.5705618619725401</v>
      </c>
      <c r="AFW17">
        <v>-1.6024757782021799</v>
      </c>
      <c r="AFX17">
        <v>-1.6126813658546399</v>
      </c>
      <c r="AFY17">
        <v>-1.60948986943104</v>
      </c>
      <c r="AFZ17">
        <v>-1.61259859127974</v>
      </c>
      <c r="AGA17">
        <v>-1.65714576961224</v>
      </c>
      <c r="AGB17">
        <v>-1.6694905788941301</v>
      </c>
      <c r="AGC17">
        <v>-1.6576024778773999</v>
      </c>
      <c r="AGD17">
        <v>-1.66340173695842</v>
      </c>
      <c r="AGE17">
        <v>-1.53548933686584</v>
      </c>
      <c r="AGF17">
        <v>-1.6657746509446401</v>
      </c>
      <c r="AGG17">
        <v>-1.8157522619561099</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B17">
        <v>0</v>
      </c>
      <c r="AID17">
        <v>0</v>
      </c>
      <c r="AIF17">
        <v>0</v>
      </c>
      <c r="AIH17">
        <v>0</v>
      </c>
      <c r="AIJ17">
        <v>0</v>
      </c>
      <c r="AIL17">
        <v>0</v>
      </c>
      <c r="AIN17">
        <v>0</v>
      </c>
      <c r="AIP17">
        <v>0</v>
      </c>
      <c r="AIR17">
        <v>0</v>
      </c>
      <c r="AIT17">
        <v>0</v>
      </c>
      <c r="AIV17">
        <v>0</v>
      </c>
      <c r="AIX17">
        <v>0</v>
      </c>
      <c r="AIZ17">
        <v>0</v>
      </c>
      <c r="AJB17">
        <v>0</v>
      </c>
      <c r="AJD17">
        <v>0</v>
      </c>
      <c r="AJE17">
        <v>56258.504315193502</v>
      </c>
      <c r="AJG17">
        <v>-2.1685449349124099E-5</v>
      </c>
      <c r="AJJ17">
        <v>2613.7753939415102</v>
      </c>
      <c r="AJL17">
        <v>235.17477943427599</v>
      </c>
      <c r="AJM17">
        <v>8.5880691557145603</v>
      </c>
      <c r="AJN17">
        <v>8.39530605548563</v>
      </c>
      <c r="AJO17">
        <v>14.373226312845</v>
      </c>
      <c r="AJP17">
        <v>16.468686074427801</v>
      </c>
      <c r="AJQ17">
        <v>8.6860625177717896</v>
      </c>
      <c r="AJR17">
        <v>7.9175497931211503</v>
      </c>
      <c r="AJS17">
        <v>13.494026043444</v>
      </c>
      <c r="AJT17">
        <v>15.564268687472699</v>
      </c>
      <c r="AJU17">
        <v>9.9263243115139499</v>
      </c>
      <c r="AJV17">
        <v>10.069546264221801</v>
      </c>
      <c r="AJW17">
        <v>15.560263279522999</v>
      </c>
      <c r="AJX17">
        <v>23.599948920817798</v>
      </c>
      <c r="AJY17">
        <v>0</v>
      </c>
      <c r="AJZ17">
        <v>0</v>
      </c>
      <c r="AKA17">
        <v>56258.5551795797</v>
      </c>
      <c r="AKB17">
        <v>0</v>
      </c>
      <c r="AKC17">
        <v>0</v>
      </c>
      <c r="AKD17">
        <v>56104.370264867299</v>
      </c>
      <c r="AKE17">
        <v>71894.636452176899</v>
      </c>
      <c r="AKF17">
        <v>258820691.227837</v>
      </c>
      <c r="AKG17">
        <v>74.104729894950594</v>
      </c>
      <c r="AKH17">
        <v>80</v>
      </c>
      <c r="AKI17">
        <v>2.2767571138078302</v>
      </c>
      <c r="AKJ17">
        <v>0.78545537133839405</v>
      </c>
      <c r="AKK17">
        <v>0</v>
      </c>
      <c r="AKL17">
        <v>0</v>
      </c>
      <c r="AKM17">
        <v>0</v>
      </c>
      <c r="AKN17">
        <v>74.104729894950594</v>
      </c>
      <c r="AKO17">
        <v>74.104729894950594</v>
      </c>
      <c r="AKP17">
        <v>0</v>
      </c>
      <c r="AKQ17">
        <v>0</v>
      </c>
      <c r="AKR17">
        <v>616739.65884963598</v>
      </c>
      <c r="AKV17">
        <v>0</v>
      </c>
      <c r="AKZ17">
        <v>0</v>
      </c>
      <c r="ALD17">
        <v>21.11</v>
      </c>
      <c r="ALE17">
        <v>21.11</v>
      </c>
      <c r="ALF17">
        <v>0</v>
      </c>
      <c r="ALG17">
        <v>0</v>
      </c>
      <c r="ALH17">
        <v>0</v>
      </c>
      <c r="ALJ17">
        <v>6.7012095063688903</v>
      </c>
      <c r="ALK17">
        <v>4.6559568605741798E-3</v>
      </c>
      <c r="ALL17">
        <v>5.6911634716113602</v>
      </c>
      <c r="ALM17">
        <v>6.7012095032463304</v>
      </c>
      <c r="ALN17">
        <v>5.6911634716113602</v>
      </c>
      <c r="ALO17">
        <v>0</v>
      </c>
      <c r="ALP17">
        <v>17.884826556527599</v>
      </c>
      <c r="ALQ17">
        <v>4.6559568605741798E-3</v>
      </c>
      <c r="ALR17">
        <v>36.727171763320797</v>
      </c>
      <c r="ALS17">
        <v>5.6911634716113602</v>
      </c>
      <c r="ALT17">
        <v>14.8020592624909</v>
      </c>
      <c r="ALU17">
        <v>5.6911634716113602</v>
      </c>
      <c r="ALV17">
        <v>15.178425502943</v>
      </c>
      <c r="ALW17">
        <v>5.6911634716113602</v>
      </c>
      <c r="ALX17">
        <v>7.22</v>
      </c>
      <c r="ALY17">
        <v>9.9999999999999897E-12</v>
      </c>
      <c r="ALZ17">
        <v>6.7012095032463304</v>
      </c>
      <c r="AMA17">
        <v>9.9999999999999897E-12</v>
      </c>
      <c r="AMB17">
        <v>2.2767565043133701E-3</v>
      </c>
      <c r="AMC17">
        <v>6.7012095032463304</v>
      </c>
      <c r="AMD17">
        <v>0</v>
      </c>
      <c r="AME17">
        <v>6.7012095032463304</v>
      </c>
      <c r="AMF17">
        <v>0</v>
      </c>
      <c r="AMG17">
        <v>6.7012095032463304</v>
      </c>
      <c r="AMH17">
        <v>0</v>
      </c>
      <c r="AMI17">
        <v>0</v>
      </c>
      <c r="AMJ17">
        <v>4.2474999999999996</v>
      </c>
      <c r="AMK17">
        <v>17.520135389781501</v>
      </c>
      <c r="AML17">
        <v>0.106878819403934</v>
      </c>
      <c r="AMM17">
        <v>16.947165994562301</v>
      </c>
      <c r="AMN17">
        <v>0.950268929314249</v>
      </c>
      <c r="AMO17">
        <v>17.519644367313202</v>
      </c>
      <c r="AMP17">
        <v>0.106878819403934</v>
      </c>
      <c r="AMQ17">
        <v>17.615528104610799</v>
      </c>
      <c r="AMR17">
        <v>0.16829729993446399</v>
      </c>
      <c r="AMS17">
        <v>17.531497694320901</v>
      </c>
      <c r="AMT17">
        <v>0.16829729993446399</v>
      </c>
      <c r="AMU17">
        <v>16.458095108293598</v>
      </c>
      <c r="AMV17">
        <v>1.3174533262094601</v>
      </c>
      <c r="AMW17">
        <v>17.352730342567298</v>
      </c>
      <c r="AMX17">
        <v>0.106878819403934</v>
      </c>
      <c r="AMY17">
        <v>17.334227972657601</v>
      </c>
      <c r="AMZ17">
        <v>0.106878819403934</v>
      </c>
      <c r="ANA17">
        <v>17.400835995189201</v>
      </c>
      <c r="ANB17">
        <v>0.16829729993446399</v>
      </c>
      <c r="ANC17">
        <v>17.406997175940798</v>
      </c>
      <c r="AND17">
        <v>0.16829729993446399</v>
      </c>
      <c r="ANE17">
        <v>15.916347813844601</v>
      </c>
      <c r="ANF17">
        <v>1.7704347344274001</v>
      </c>
      <c r="ANG17">
        <v>16.8918654351667</v>
      </c>
      <c r="ANH17">
        <v>0.108674816112921</v>
      </c>
      <c r="ANI17">
        <v>16.8809233128027</v>
      </c>
      <c r="ANJ17">
        <v>0.107032588324807</v>
      </c>
      <c r="ANK17">
        <v>16.852981099608801</v>
      </c>
      <c r="ANL17">
        <v>0.16829729993446399</v>
      </c>
      <c r="ANM17">
        <v>16.905779465490902</v>
      </c>
      <c r="ANN17">
        <v>0.16829729993446399</v>
      </c>
      <c r="ANO17">
        <v>1.4996801183562301</v>
      </c>
      <c r="ANP17">
        <v>1.86686451525145</v>
      </c>
      <c r="ANQ17">
        <v>2.3217923551866999</v>
      </c>
      <c r="ANR17">
        <v>16.947165994562301</v>
      </c>
      <c r="ANS17">
        <v>17.443534622039</v>
      </c>
      <c r="ANT17">
        <v>17.442927495182602</v>
      </c>
      <c r="ANU17">
        <v>17.455730143571099</v>
      </c>
      <c r="ANV17">
        <v>17.500612932841001</v>
      </c>
      <c r="ANW17">
        <v>16.458095108293598</v>
      </c>
      <c r="ANX17">
        <v>17.286881622001101</v>
      </c>
      <c r="ANY17">
        <v>17.269857256435799</v>
      </c>
      <c r="ANZ17">
        <v>17.3370096612996</v>
      </c>
      <c r="AOA17">
        <v>17.320645063615</v>
      </c>
      <c r="AOB17">
        <v>15.916347813844601</v>
      </c>
      <c r="AOC17">
        <v>16.826366009349002</v>
      </c>
      <c r="AOD17">
        <v>16.8203029918472</v>
      </c>
      <c r="AOE17">
        <v>16.8400730385044</v>
      </c>
      <c r="AOF17">
        <v>16.777194045336302</v>
      </c>
      <c r="AOG17">
        <v>17.885005230250201</v>
      </c>
      <c r="AOH17">
        <v>4.2474999999999996</v>
      </c>
      <c r="AOI17">
        <v>17.930990129290301</v>
      </c>
      <c r="AOJ17">
        <v>4.2474999999999996</v>
      </c>
    </row>
    <row r="18" spans="1:1076">
      <c r="A18" t="s">
        <v>2962</v>
      </c>
      <c r="B18">
        <v>2.9</v>
      </c>
      <c r="D18">
        <v>2.9</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-29.5651635598586</v>
      </c>
      <c r="GC18">
        <v>74.9066626883357</v>
      </c>
      <c r="GD18">
        <v>24.086745900677499</v>
      </c>
      <c r="GE18">
        <v>-18.7662391598124</v>
      </c>
      <c r="GF18">
        <v>52.933773158293</v>
      </c>
      <c r="GG18">
        <v>20.881660631835398</v>
      </c>
      <c r="GH18">
        <v>-30.377497134178899</v>
      </c>
      <c r="GI18">
        <v>69.888741841999007</v>
      </c>
      <c r="GJ18">
        <v>28.9840888664469</v>
      </c>
      <c r="GK18">
        <v>-19.9878333965436</v>
      </c>
      <c r="GL18">
        <v>49.084272594434999</v>
      </c>
      <c r="GM18">
        <v>18.527395039259101</v>
      </c>
      <c r="GN18">
        <v>-47.087020033077103</v>
      </c>
      <c r="GO18">
        <v>17.632216605980901</v>
      </c>
      <c r="GP18">
        <v>17.803498972943501</v>
      </c>
      <c r="GQ18">
        <v>36.466951293687899</v>
      </c>
      <c r="GR18">
        <v>4.3893297213626097</v>
      </c>
      <c r="GS18">
        <v>-25.9723722592644</v>
      </c>
      <c r="GT18">
        <v>-28.227052194364202</v>
      </c>
      <c r="GU18">
        <v>17.6708758514891</v>
      </c>
      <c r="GV18">
        <v>17.788855963690398</v>
      </c>
      <c r="GW18">
        <v>24.3374975191464</v>
      </c>
      <c r="GX18">
        <v>6.4401789208906797</v>
      </c>
      <c r="GY18">
        <v>26.178054100220098</v>
      </c>
      <c r="GZ18">
        <v>-45.672144740807603</v>
      </c>
      <c r="HA18">
        <v>17.743907818678299</v>
      </c>
      <c r="HB18">
        <v>17.869261857096799</v>
      </c>
      <c r="HC18">
        <v>35.841261370906601</v>
      </c>
      <c r="HD18">
        <v>8.5874362956450394</v>
      </c>
      <c r="HE18">
        <v>33.075684274661299</v>
      </c>
      <c r="HF18">
        <v>-29.946510218090701</v>
      </c>
      <c r="HG18">
        <v>17.660859715053899</v>
      </c>
      <c r="HH18">
        <v>17.788476847239998</v>
      </c>
      <c r="HI18">
        <v>23.260247128874902</v>
      </c>
      <c r="HJ18">
        <v>5.4090334679370597</v>
      </c>
      <c r="HK18">
        <v>20.771682329771998</v>
      </c>
      <c r="HL18">
        <v>-24.158111614828901</v>
      </c>
      <c r="HM18">
        <v>17.801316605447202</v>
      </c>
      <c r="HN18">
        <v>18.132017281834798</v>
      </c>
      <c r="HO18">
        <v>80.383580397355502</v>
      </c>
      <c r="HP18">
        <v>100.92761027704699</v>
      </c>
      <c r="HQ18">
        <v>17.4495429899535</v>
      </c>
      <c r="HR18">
        <v>21.610685705876701</v>
      </c>
      <c r="HS18">
        <v>-15.0647537939654</v>
      </c>
      <c r="HT18">
        <v>17.795606404341399</v>
      </c>
      <c r="HU18">
        <v>18.129448519045301</v>
      </c>
      <c r="HV18">
        <v>50.498396266205603</v>
      </c>
      <c r="HW18">
        <v>70.333666169163607</v>
      </c>
      <c r="HX18">
        <v>17.486088831164</v>
      </c>
      <c r="HY18">
        <v>20.619826382446099</v>
      </c>
      <c r="HZ18">
        <v>17.860386995603001</v>
      </c>
      <c r="IA18">
        <v>18.160254535902801</v>
      </c>
      <c r="IB18">
        <v>75.202463655173702</v>
      </c>
      <c r="IC18">
        <v>-26.4446094480565</v>
      </c>
      <c r="ID18">
        <v>96.575972600412499</v>
      </c>
      <c r="IE18">
        <v>17.558081417109602</v>
      </c>
      <c r="IF18">
        <v>25.426384493211401</v>
      </c>
      <c r="IG18">
        <v>5.5908311639272101</v>
      </c>
      <c r="IH18">
        <v>17.806958066471299</v>
      </c>
      <c r="II18">
        <v>18.134887336305699</v>
      </c>
      <c r="IJ18">
        <v>48.555439311790799</v>
      </c>
      <c r="IK18">
        <v>6.2500445718546196</v>
      </c>
      <c r="IL18">
        <v>-16.5929901358938</v>
      </c>
      <c r="IM18">
        <v>65.486596941961494</v>
      </c>
      <c r="IN18">
        <v>17.501106135405699</v>
      </c>
      <c r="IO18">
        <v>0.74349827156748405</v>
      </c>
      <c r="IP18">
        <v>19.184134137945701</v>
      </c>
      <c r="IQ18">
        <v>-14.559744256459201</v>
      </c>
      <c r="IR18">
        <v>-8.8844203917665805</v>
      </c>
      <c r="IS18">
        <v>-11.028977281925</v>
      </c>
      <c r="IT18">
        <v>-8.4695002641869195</v>
      </c>
      <c r="IU18">
        <v>-579.11608046757306</v>
      </c>
      <c r="IV18">
        <v>-44.006112963785199</v>
      </c>
      <c r="IW18">
        <v>17.2383760671384</v>
      </c>
      <c r="IX18">
        <v>17.4495429899535</v>
      </c>
      <c r="IY18">
        <v>34.279795667970298</v>
      </c>
      <c r="IZ18">
        <v>-2.9301296984526002</v>
      </c>
      <c r="JA18">
        <v>-85.1128677378139</v>
      </c>
      <c r="JB18">
        <v>-25.7934542069952</v>
      </c>
      <c r="JC18">
        <v>17.346844694220302</v>
      </c>
      <c r="JD18">
        <v>17.486088831164</v>
      </c>
      <c r="JE18">
        <v>23.894207175881899</v>
      </c>
      <c r="JF18">
        <v>4.4987840374694903</v>
      </c>
      <c r="JG18">
        <v>8.9711944055314401</v>
      </c>
      <c r="JH18">
        <v>-43.334187104959703</v>
      </c>
      <c r="JI18">
        <v>17.391772706948998</v>
      </c>
      <c r="JJ18">
        <v>17.558081417109602</v>
      </c>
      <c r="JK18">
        <v>34.636547996591503</v>
      </c>
      <c r="JL18">
        <v>4.01907373063018</v>
      </c>
      <c r="JM18">
        <v>-15.722847176295501</v>
      </c>
      <c r="JN18">
        <v>-27.127974491987199</v>
      </c>
      <c r="JO18">
        <v>17.3632270770985</v>
      </c>
      <c r="JP18">
        <v>17.501106135405699</v>
      </c>
      <c r="JQ18">
        <v>1.00712852111621</v>
      </c>
      <c r="JR18">
        <v>22.7989823602001</v>
      </c>
      <c r="JS18">
        <v>0.372874440147968</v>
      </c>
      <c r="JT18">
        <v>4.3425107694699001</v>
      </c>
      <c r="JU18">
        <v>12.5918081196128</v>
      </c>
      <c r="JV18">
        <v>-22.432130994677799</v>
      </c>
      <c r="JW18">
        <v>76.798481603517502</v>
      </c>
      <c r="JX18">
        <v>-20.245593528982099</v>
      </c>
      <c r="JY18">
        <v>-14.321058976209899</v>
      </c>
      <c r="JZ18">
        <v>56.274568590742398</v>
      </c>
      <c r="KA18">
        <v>-10.5673290380676</v>
      </c>
      <c r="KB18">
        <v>-25.7218538922079</v>
      </c>
      <c r="KC18">
        <v>73.754549854556302</v>
      </c>
      <c r="KD18">
        <v>-21.174103546113201</v>
      </c>
      <c r="KE18">
        <v>-16.045808814175501</v>
      </c>
      <c r="KF18">
        <v>14.750821049785699</v>
      </c>
      <c r="KG18">
        <v>-143.34092068007601</v>
      </c>
      <c r="KH18">
        <v>1.5181245548182001</v>
      </c>
      <c r="KI18">
        <v>52.213191318968597</v>
      </c>
      <c r="KJ18">
        <v>-10.8128259695102</v>
      </c>
      <c r="KK18">
        <v>-36.779637411817198</v>
      </c>
      <c r="KL18">
        <v>16.143055348698301</v>
      </c>
      <c r="KM18">
        <v>16.697288124865899</v>
      </c>
      <c r="KN18">
        <v>-12.7711825127565</v>
      </c>
      <c r="KO18">
        <v>15.3571335533446</v>
      </c>
      <c r="KP18">
        <v>-3.3853420218779999</v>
      </c>
      <c r="KQ18">
        <v>-225.512896843541</v>
      </c>
      <c r="KR18">
        <v>-917.34312308233802</v>
      </c>
      <c r="KS18">
        <v>-22.0783044688561</v>
      </c>
      <c r="KT18">
        <v>16.2147346997825</v>
      </c>
      <c r="KU18">
        <v>16.741064287282398</v>
      </c>
      <c r="KV18">
        <v>-10.0022112021668</v>
      </c>
      <c r="KW18">
        <v>15.4414685000429</v>
      </c>
      <c r="KX18">
        <v>-3.2856621206371299</v>
      </c>
      <c r="KY18">
        <v>-141.37863678436401</v>
      </c>
      <c r="KZ18">
        <v>-571.73888866488403</v>
      </c>
      <c r="LA18">
        <v>-36.783012480380698</v>
      </c>
      <c r="LB18">
        <v>16.241148277625701</v>
      </c>
      <c r="LC18">
        <v>16.788068583024799</v>
      </c>
      <c r="LD18">
        <v>-16.032114477871001</v>
      </c>
      <c r="LE18">
        <v>15.459151194603001</v>
      </c>
      <c r="LF18">
        <v>-3.3810708144950699</v>
      </c>
      <c r="LG18">
        <v>-228.98369509194401</v>
      </c>
      <c r="LH18">
        <v>-915.38560683783896</v>
      </c>
      <c r="LI18">
        <v>-23.0424954539995</v>
      </c>
      <c r="LJ18">
        <v>16.2652708445058</v>
      </c>
      <c r="LK18">
        <v>16.779947630864999</v>
      </c>
      <c r="LL18">
        <v>-11.069206120954201</v>
      </c>
      <c r="LM18">
        <v>15.5072211218021</v>
      </c>
      <c r="LN18">
        <v>-2.9124958467019102</v>
      </c>
      <c r="LO18">
        <v>-139.41287438876799</v>
      </c>
      <c r="LP18">
        <v>-558.45408399483097</v>
      </c>
      <c r="LQ18">
        <v>-29.651706118431601</v>
      </c>
      <c r="LR18">
        <v>17.311837974897401</v>
      </c>
      <c r="LS18">
        <v>16.440999999999999</v>
      </c>
      <c r="LT18">
        <v>-35.694247825218604</v>
      </c>
      <c r="LU18">
        <v>-395.71614414036702</v>
      </c>
      <c r="LV18">
        <v>17.749138653171201</v>
      </c>
      <c r="LW18">
        <v>17.883945123499</v>
      </c>
      <c r="LX18">
        <v>128.27320380678199</v>
      </c>
      <c r="LY18">
        <v>-19.930018076680799</v>
      </c>
      <c r="LZ18">
        <v>17.2711828174088</v>
      </c>
      <c r="MA18">
        <v>16.440999999999999</v>
      </c>
      <c r="MB18">
        <v>-24.915155585089899</v>
      </c>
      <c r="MC18">
        <v>-254.77291859412199</v>
      </c>
      <c r="MD18">
        <v>17.7141474960398</v>
      </c>
      <c r="ME18">
        <v>17.8417038047623</v>
      </c>
      <c r="MF18">
        <v>80.562651720156794</v>
      </c>
      <c r="MG18">
        <v>-30.8369780410472</v>
      </c>
      <c r="MH18">
        <v>17.293544444505301</v>
      </c>
      <c r="MI18">
        <v>16.440999999999999</v>
      </c>
      <c r="MJ18">
        <v>-37.240382877415399</v>
      </c>
      <c r="MK18">
        <v>-403.90862130523601</v>
      </c>
      <c r="ML18">
        <v>17.739167531352599</v>
      </c>
      <c r="MM18">
        <v>17.9068387403222</v>
      </c>
      <c r="MN18">
        <v>129.847585582108</v>
      </c>
      <c r="MO18">
        <v>-20.557917673213499</v>
      </c>
      <c r="MP18">
        <v>17.269994680796501</v>
      </c>
      <c r="MQ18">
        <v>16.440999999999999</v>
      </c>
      <c r="MR18">
        <v>-24.6860302486748</v>
      </c>
      <c r="MS18">
        <v>-253.60886173730299</v>
      </c>
      <c r="MT18">
        <v>17.7128746630063</v>
      </c>
      <c r="MU18">
        <v>17.8457422268303</v>
      </c>
      <c r="MV18">
        <v>80.771609324867399</v>
      </c>
      <c r="MW18">
        <v>-27.5838695749378</v>
      </c>
      <c r="MX18">
        <v>17.387324639668901</v>
      </c>
      <c r="MY18">
        <v>17.5038289776227</v>
      </c>
      <c r="MZ18">
        <v>30.3379239556896</v>
      </c>
      <c r="NA18">
        <v>-162.519010010177</v>
      </c>
      <c r="NB18">
        <v>17.660514368452802</v>
      </c>
      <c r="NC18">
        <v>17.616819906199801</v>
      </c>
      <c r="ND18">
        <v>132.771388768875</v>
      </c>
      <c r="NE18">
        <v>-18.534749127509102</v>
      </c>
      <c r="NF18">
        <v>17.434288307790901</v>
      </c>
      <c r="NG18">
        <v>17.601862554101299</v>
      </c>
      <c r="NH18">
        <v>25.1645250752903</v>
      </c>
      <c r="NI18">
        <v>-77.388885961373902</v>
      </c>
      <c r="NJ18">
        <v>17.680097894709899</v>
      </c>
      <c r="NK18">
        <v>17.616244415375998</v>
      </c>
      <c r="NL18">
        <v>83.696181195027407</v>
      </c>
      <c r="NM18">
        <v>-28.601304271432401</v>
      </c>
      <c r="NN18">
        <v>17.492261407828199</v>
      </c>
      <c r="NO18">
        <v>17.668228055668902</v>
      </c>
      <c r="NP18">
        <v>45.8487152798373</v>
      </c>
      <c r="NQ18" s="35">
        <v>-109.393444111398</v>
      </c>
      <c r="NR18" s="35">
        <v>17.7308755134524</v>
      </c>
      <c r="NS18">
        <v>17.691616086295301</v>
      </c>
      <c r="NT18">
        <v>135.31792666340201</v>
      </c>
      <c r="NU18">
        <v>-19.2639855592254</v>
      </c>
      <c r="NV18">
        <v>17.417180284336901</v>
      </c>
      <c r="NW18">
        <v>17.582221258052702</v>
      </c>
      <c r="NX18" s="35">
        <v>1.7</v>
      </c>
      <c r="NY18">
        <v>24.044822725788901</v>
      </c>
      <c r="NZ18">
        <v>-82.093874593231007</v>
      </c>
      <c r="OA18">
        <v>17.670178223160001</v>
      </c>
      <c r="OB18">
        <v>17.6239712054081</v>
      </c>
      <c r="OC18">
        <v>1.7</v>
      </c>
      <c r="OD18">
        <v>84.288153914816803</v>
      </c>
      <c r="OE18">
        <v>1.7</v>
      </c>
      <c r="OF18">
        <v>1.7</v>
      </c>
      <c r="OG18">
        <v>-26.572094626029699</v>
      </c>
      <c r="OH18">
        <v>16.8491074722041</v>
      </c>
      <c r="OI18">
        <v>17.0558623782367</v>
      </c>
      <c r="OJ18">
        <v>22.508615562572999</v>
      </c>
      <c r="OK18">
        <v>-213.565785326861</v>
      </c>
      <c r="OL18">
        <v>17.169448887754299</v>
      </c>
      <c r="OM18">
        <v>17.073739784664401</v>
      </c>
      <c r="ON18">
        <v>142.621773784287</v>
      </c>
      <c r="OO18">
        <v>-17.5042197967928</v>
      </c>
      <c r="OP18">
        <v>16.996711458281698</v>
      </c>
      <c r="OQ18">
        <v>17.2496017914223</v>
      </c>
      <c r="OR18">
        <v>27.7347997422786</v>
      </c>
      <c r="OS18">
        <v>-87.120405815948203</v>
      </c>
      <c r="OT18">
        <v>17.266947059342701</v>
      </c>
      <c r="OU18">
        <v>17.119588135729199</v>
      </c>
      <c r="OV18">
        <v>92.082726407284099</v>
      </c>
      <c r="OW18">
        <v>-27.336599529145499</v>
      </c>
      <c r="OX18">
        <v>17.0129081926538</v>
      </c>
      <c r="OY18">
        <v>17.2669395324018</v>
      </c>
      <c r="OZ18">
        <v>44.261171104050902</v>
      </c>
      <c r="PA18">
        <v>-138.846038099884</v>
      </c>
      <c r="PB18">
        <v>17.283589791366499</v>
      </c>
      <c r="PC18">
        <v>17.1644011145553</v>
      </c>
      <c r="PD18">
        <v>145.75420358641401</v>
      </c>
      <c r="PE18">
        <v>-18.280358664367</v>
      </c>
      <c r="PF18">
        <v>17.009866284610801</v>
      </c>
      <c r="PG18">
        <v>17.268920819904299</v>
      </c>
      <c r="PH18">
        <v>1.7</v>
      </c>
      <c r="PI18">
        <v>28.4463289628331</v>
      </c>
      <c r="PJ18">
        <v>-84.168513627896601</v>
      </c>
      <c r="PK18">
        <v>17.2785782723168</v>
      </c>
      <c r="PL18">
        <v>17.145037677160701</v>
      </c>
      <c r="PM18" s="35">
        <v>1.7</v>
      </c>
      <c r="PN18">
        <v>92.431456055726102</v>
      </c>
      <c r="PO18">
        <v>17.682134392018401</v>
      </c>
      <c r="PP18">
        <v>17.643779595278701</v>
      </c>
      <c r="PQ18">
        <v>17.720317597601799</v>
      </c>
      <c r="PR18">
        <v>17.647331588177</v>
      </c>
      <c r="PS18">
        <v>18.7291585916015</v>
      </c>
      <c r="PT18">
        <v>17.3452931664281</v>
      </c>
      <c r="PU18">
        <v>17.347211598254901</v>
      </c>
      <c r="PV18">
        <v>17.4261542679758</v>
      </c>
      <c r="PW18">
        <v>17.359657155573899</v>
      </c>
      <c r="PX18">
        <v>18.096056427179199</v>
      </c>
      <c r="PY18">
        <v>16.731334470229701</v>
      </c>
      <c r="PZ18">
        <v>16.762379750621399</v>
      </c>
      <c r="QA18">
        <v>16.813464877763298</v>
      </c>
      <c r="QB18">
        <v>16.792496880790701</v>
      </c>
      <c r="QC18">
        <v>17.129745825868699</v>
      </c>
      <c r="QD18">
        <v>16.542521515592298</v>
      </c>
      <c r="QE18">
        <v>17.337052939199001</v>
      </c>
      <c r="QF18">
        <v>17.269836894331601</v>
      </c>
      <c r="QG18">
        <v>17.380670441898499</v>
      </c>
      <c r="QH18">
        <v>17.2879672821716</v>
      </c>
      <c r="QI18">
        <v>19.072186377109901</v>
      </c>
      <c r="QJ18">
        <v>16.983322396455399</v>
      </c>
      <c r="QK18">
        <v>16.955496999585801</v>
      </c>
      <c r="QL18">
        <v>17.073079173804199</v>
      </c>
      <c r="QM18">
        <v>16.981751036009001</v>
      </c>
      <c r="QN18">
        <v>-2.47890208082418</v>
      </c>
      <c r="QO18">
        <v>18.3402625895149</v>
      </c>
      <c r="QP18">
        <v>-585.64587077034503</v>
      </c>
      <c r="QQ18">
        <v>16.420439004243502</v>
      </c>
      <c r="QR18">
        <v>16.425535859176499</v>
      </c>
      <c r="QS18">
        <v>16.515145658208599</v>
      </c>
      <c r="QT18">
        <v>16.4669555093956</v>
      </c>
      <c r="QU18">
        <v>17.335103336529599</v>
      </c>
      <c r="QV18">
        <v>15.936594043964799</v>
      </c>
      <c r="QW18">
        <v>0</v>
      </c>
      <c r="QX18">
        <v>0</v>
      </c>
      <c r="QY18">
        <v>0</v>
      </c>
      <c r="QZ18">
        <v>0</v>
      </c>
      <c r="RA18">
        <v>0</v>
      </c>
      <c r="RB18">
        <v>0</v>
      </c>
      <c r="RC18">
        <v>0</v>
      </c>
      <c r="RD18">
        <v>0</v>
      </c>
      <c r="RE18">
        <v>0</v>
      </c>
      <c r="RF18">
        <v>0</v>
      </c>
      <c r="RG18">
        <v>0</v>
      </c>
      <c r="RH18" s="35">
        <v>0</v>
      </c>
      <c r="RI18">
        <v>108.840774142691</v>
      </c>
      <c r="RJ18" s="35">
        <v>0</v>
      </c>
      <c r="RK18">
        <v>16.991971486379501</v>
      </c>
      <c r="RL18">
        <v>6402.34712852339</v>
      </c>
      <c r="RM18" s="35">
        <v>6402.34712852339</v>
      </c>
      <c r="RN18">
        <v>10590.672647805801</v>
      </c>
      <c r="RO18" s="35">
        <v>72.518370516761493</v>
      </c>
      <c r="RP18">
        <v>0</v>
      </c>
      <c r="RQ18" s="35">
        <v>16.8958941933845</v>
      </c>
      <c r="RR18" s="35">
        <v>4169.9232118568898</v>
      </c>
      <c r="RS18">
        <v>4169.9232118568898</v>
      </c>
      <c r="RT18">
        <v>6830.5524869767596</v>
      </c>
      <c r="RU18">
        <v>87.817327874183405</v>
      </c>
      <c r="RV18">
        <v>0</v>
      </c>
      <c r="RW18">
        <v>17.041023286195099</v>
      </c>
      <c r="RX18">
        <v>6305.9662207328902</v>
      </c>
      <c r="RY18">
        <v>6305.9662207328902</v>
      </c>
      <c r="RZ18">
        <v>10493.5891937711</v>
      </c>
      <c r="SA18">
        <v>68.115219730501195</v>
      </c>
      <c r="SB18">
        <v>0</v>
      </c>
      <c r="SC18">
        <v>16.9286029761662</v>
      </c>
      <c r="SD18">
        <v>4132.9464446348702</v>
      </c>
      <c r="SE18">
        <v>4132.9464446348702</v>
      </c>
      <c r="SF18">
        <v>6793.2858464042602</v>
      </c>
      <c r="SG18">
        <v>0</v>
      </c>
      <c r="SH18">
        <v>2907.5780637965399</v>
      </c>
      <c r="SI18">
        <v>19.415214162618199</v>
      </c>
      <c r="SJ18">
        <v>15353.5286929212</v>
      </c>
      <c r="SK18">
        <v>15353.5286929212</v>
      </c>
      <c r="SL18">
        <v>36848.652169501001</v>
      </c>
      <c r="SM18">
        <v>21.1111</v>
      </c>
      <c r="SN18">
        <v>23.8889</v>
      </c>
      <c r="SO18">
        <v>0</v>
      </c>
      <c r="SP18">
        <v>56.681515936715599</v>
      </c>
      <c r="SQ18">
        <v>17.367501678879599</v>
      </c>
      <c r="SR18">
        <v>0</v>
      </c>
      <c r="SS18">
        <v>0</v>
      </c>
      <c r="ST18">
        <v>0</v>
      </c>
      <c r="SU18">
        <v>0</v>
      </c>
      <c r="SV18">
        <v>50.239561473415201</v>
      </c>
      <c r="SW18">
        <v>17.390232282336498</v>
      </c>
      <c r="SX18">
        <v>0</v>
      </c>
      <c r="SY18">
        <v>0</v>
      </c>
      <c r="SZ18">
        <v>0</v>
      </c>
      <c r="TA18">
        <v>0</v>
      </c>
      <c r="TB18">
        <v>68.628879500115204</v>
      </c>
      <c r="TC18">
        <v>17.474369534633801</v>
      </c>
      <c r="TD18">
        <v>0</v>
      </c>
      <c r="TE18">
        <v>0</v>
      </c>
      <c r="TF18">
        <v>0</v>
      </c>
      <c r="TG18">
        <v>0</v>
      </c>
      <c r="TH18">
        <v>45.654898300973699</v>
      </c>
      <c r="TI18">
        <v>17.386693589191299</v>
      </c>
      <c r="TJ18">
        <v>0</v>
      </c>
      <c r="TK18">
        <v>0</v>
      </c>
      <c r="TL18">
        <v>0</v>
      </c>
      <c r="TM18">
        <v>671.06936416982398</v>
      </c>
      <c r="TN18">
        <v>0</v>
      </c>
      <c r="TO18">
        <v>18.376174316675201</v>
      </c>
      <c r="TP18">
        <v>0</v>
      </c>
      <c r="TQ18">
        <v>0</v>
      </c>
      <c r="TR18">
        <v>0</v>
      </c>
      <c r="TS18">
        <v>157.15876885720601</v>
      </c>
      <c r="TT18">
        <v>0</v>
      </c>
      <c r="TU18">
        <v>16.6213516264826</v>
      </c>
      <c r="TV18">
        <v>7021.1343204647601</v>
      </c>
      <c r="TW18">
        <v>7021.1343204647601</v>
      </c>
      <c r="TX18">
        <v>11214.7443514152</v>
      </c>
      <c r="TY18">
        <v>108.33745674100599</v>
      </c>
      <c r="TZ18">
        <v>0</v>
      </c>
      <c r="UA18">
        <v>16.563782400916701</v>
      </c>
      <c r="UB18">
        <v>4529.8549987441502</v>
      </c>
      <c r="UC18">
        <v>4529.8549987441502</v>
      </c>
      <c r="UD18">
        <v>7193.5036102768499</v>
      </c>
      <c r="UE18">
        <v>147.85838541448899</v>
      </c>
      <c r="UF18">
        <v>0</v>
      </c>
      <c r="UG18">
        <v>16.720004079632599</v>
      </c>
      <c r="UH18">
        <v>6858.6818541064604</v>
      </c>
      <c r="UI18">
        <v>6858.6818541064604</v>
      </c>
      <c r="UJ18">
        <v>11050.899764489501</v>
      </c>
      <c r="UK18">
        <v>101.301723318839</v>
      </c>
      <c r="UL18">
        <v>0</v>
      </c>
      <c r="UM18">
        <v>16.6038449164441</v>
      </c>
      <c r="UN18">
        <v>4483.6687160216998</v>
      </c>
      <c r="UO18">
        <v>4483.6687160216998</v>
      </c>
      <c r="UP18">
        <v>7146.9522633042698</v>
      </c>
      <c r="UQ18">
        <v>0</v>
      </c>
      <c r="UR18">
        <v>3352.1824052969901</v>
      </c>
      <c r="US18">
        <v>18.584468751850601</v>
      </c>
      <c r="UT18">
        <v>20362.987047776802</v>
      </c>
      <c r="UU18">
        <v>20362.987047776802</v>
      </c>
      <c r="UV18">
        <v>41691.754969916597</v>
      </c>
      <c r="UW18">
        <v>21.1111</v>
      </c>
      <c r="UX18">
        <v>23.8889</v>
      </c>
      <c r="UY18">
        <v>0</v>
      </c>
      <c r="UZ18">
        <v>52.0533029727548</v>
      </c>
      <c r="VA18">
        <v>16.979228632673198</v>
      </c>
      <c r="VB18">
        <v>0</v>
      </c>
      <c r="VC18">
        <v>0</v>
      </c>
      <c r="VD18">
        <v>0</v>
      </c>
      <c r="VE18">
        <v>0</v>
      </c>
      <c r="VF18">
        <v>50.177002232614498</v>
      </c>
      <c r="VG18">
        <v>17.060857786230901</v>
      </c>
      <c r="VH18">
        <v>0</v>
      </c>
      <c r="VI18">
        <v>0</v>
      </c>
      <c r="VJ18">
        <v>0</v>
      </c>
      <c r="VK18">
        <v>0</v>
      </c>
      <c r="VL18">
        <v>61.818577733757003</v>
      </c>
      <c r="VM18">
        <v>17.123035765647099</v>
      </c>
      <c r="VN18">
        <v>0</v>
      </c>
      <c r="VO18">
        <v>0</v>
      </c>
      <c r="VP18">
        <v>0</v>
      </c>
      <c r="VQ18">
        <v>0</v>
      </c>
      <c r="VR18">
        <v>47.762867005774901</v>
      </c>
      <c r="VS18">
        <v>17.0820736935833</v>
      </c>
      <c r="VT18">
        <v>0</v>
      </c>
      <c r="VU18">
        <v>0</v>
      </c>
      <c r="VV18">
        <v>0</v>
      </c>
      <c r="VW18">
        <v>901.65956184632205</v>
      </c>
      <c r="VX18">
        <v>0</v>
      </c>
      <c r="VY18">
        <v>17.776743955969</v>
      </c>
      <c r="VZ18">
        <v>0</v>
      </c>
      <c r="WA18">
        <v>0</v>
      </c>
      <c r="WB18">
        <v>0</v>
      </c>
      <c r="WC18">
        <v>155.11900527682201</v>
      </c>
      <c r="WD18">
        <v>0</v>
      </c>
      <c r="WE18">
        <v>16.109543538257402</v>
      </c>
      <c r="WF18">
        <v>7838.3711897232897</v>
      </c>
      <c r="WG18">
        <v>7838.3711897232897</v>
      </c>
      <c r="WH18">
        <v>12037.335466413901</v>
      </c>
      <c r="WI18">
        <v>0</v>
      </c>
      <c r="WJ18">
        <v>113.654985519986</v>
      </c>
      <c r="WK18">
        <v>0</v>
      </c>
      <c r="WL18">
        <v>16.088691967731599</v>
      </c>
      <c r="WM18">
        <v>5022.2506403384696</v>
      </c>
      <c r="WN18">
        <v>5022.2506403384696</v>
      </c>
      <c r="WO18">
        <v>7688.9399875786003</v>
      </c>
      <c r="WP18">
        <v>21.1111</v>
      </c>
      <c r="WQ18">
        <v>23.8889</v>
      </c>
      <c r="WR18">
        <v>152.74149505867001</v>
      </c>
      <c r="WS18">
        <v>0</v>
      </c>
      <c r="WT18">
        <v>16.216826438654</v>
      </c>
      <c r="WU18">
        <v>7670.3395574405804</v>
      </c>
      <c r="WV18">
        <v>7670.3395574405804</v>
      </c>
      <c r="WW18">
        <v>11867.754149521499</v>
      </c>
      <c r="WX18">
        <v>0</v>
      </c>
      <c r="WY18">
        <v>105.742124000831</v>
      </c>
      <c r="WZ18">
        <v>0</v>
      </c>
      <c r="XA18">
        <v>16.141414138000599</v>
      </c>
      <c r="XB18">
        <v>4962.6952705938202</v>
      </c>
      <c r="XC18">
        <v>4962.6952705938202</v>
      </c>
      <c r="XD18">
        <v>7628.8972859995101</v>
      </c>
      <c r="XE18">
        <v>0</v>
      </c>
      <c r="XF18">
        <v>3420.9975007767698</v>
      </c>
      <c r="XG18">
        <v>17.540460847190499</v>
      </c>
      <c r="XH18">
        <v>27419.463552239999</v>
      </c>
      <c r="XI18">
        <v>27419.463552239999</v>
      </c>
      <c r="XJ18">
        <v>48757.359265089799</v>
      </c>
      <c r="XK18">
        <v>21.1111</v>
      </c>
      <c r="XL18">
        <v>23.8889</v>
      </c>
      <c r="XM18">
        <v>69.167634252822694</v>
      </c>
      <c r="XN18">
        <v>0</v>
      </c>
      <c r="XO18">
        <v>15.924406271169399</v>
      </c>
      <c r="XP18">
        <v>0</v>
      </c>
      <c r="XQ18">
        <v>0</v>
      </c>
      <c r="XR18">
        <v>0</v>
      </c>
      <c r="XS18">
        <v>34.512238083077399</v>
      </c>
      <c r="XT18">
        <v>0</v>
      </c>
      <c r="XU18">
        <v>15.9904804873625</v>
      </c>
      <c r="XV18">
        <v>0</v>
      </c>
      <c r="XW18">
        <v>0</v>
      </c>
      <c r="XX18">
        <v>0</v>
      </c>
      <c r="XY18">
        <v>69.746970742280297</v>
      </c>
      <c r="XZ18">
        <v>0</v>
      </c>
      <c r="YA18">
        <v>16.028434694026799</v>
      </c>
      <c r="YB18">
        <v>0</v>
      </c>
      <c r="YC18">
        <v>0</v>
      </c>
      <c r="YD18">
        <v>0</v>
      </c>
      <c r="YE18">
        <v>33.680248543020099</v>
      </c>
      <c r="YF18">
        <v>0</v>
      </c>
      <c r="YG18">
        <v>16.045753771282701</v>
      </c>
      <c r="YH18">
        <v>0</v>
      </c>
      <c r="YI18">
        <v>0</v>
      </c>
      <c r="YJ18">
        <v>0</v>
      </c>
      <c r="YK18">
        <v>1874.4827271935801</v>
      </c>
      <c r="YL18">
        <v>0</v>
      </c>
      <c r="YM18">
        <v>16.597171754544899</v>
      </c>
      <c r="YN18">
        <v>0</v>
      </c>
      <c r="YO18">
        <v>0</v>
      </c>
      <c r="YP18">
        <v>0</v>
      </c>
      <c r="YQ18">
        <v>0</v>
      </c>
      <c r="YR18">
        <v>94.531994082020901</v>
      </c>
      <c r="YS18">
        <v>17.374363591923501</v>
      </c>
      <c r="YT18">
        <v>0</v>
      </c>
      <c r="YU18">
        <v>0</v>
      </c>
      <c r="YV18">
        <v>0</v>
      </c>
      <c r="YW18">
        <v>0</v>
      </c>
      <c r="YX18">
        <v>55.975838056979903</v>
      </c>
      <c r="YY18">
        <v>17.343198687507901</v>
      </c>
      <c r="YZ18">
        <v>0</v>
      </c>
      <c r="ZA18">
        <v>0</v>
      </c>
      <c r="ZB18">
        <v>0</v>
      </c>
      <c r="ZC18">
        <v>0</v>
      </c>
      <c r="ZD18">
        <v>91.965210763225201</v>
      </c>
      <c r="ZE18">
        <v>17.3618437526553</v>
      </c>
      <c r="ZF18">
        <v>0</v>
      </c>
      <c r="ZG18">
        <v>0</v>
      </c>
      <c r="ZH18">
        <v>0</v>
      </c>
      <c r="ZI18">
        <v>0</v>
      </c>
      <c r="ZJ18">
        <v>55.715649865439097</v>
      </c>
      <c r="ZK18">
        <v>17.3412002865537</v>
      </c>
      <c r="ZL18">
        <v>0</v>
      </c>
      <c r="ZM18">
        <v>0</v>
      </c>
      <c r="ZN18">
        <v>0</v>
      </c>
      <c r="ZO18">
        <v>0</v>
      </c>
      <c r="ZP18">
        <v>3308.2457583420901</v>
      </c>
      <c r="ZQ18">
        <v>16.9030408226071</v>
      </c>
      <c r="ZR18">
        <v>0</v>
      </c>
      <c r="ZS18">
        <v>0</v>
      </c>
      <c r="ZT18">
        <v>0</v>
      </c>
      <c r="ZU18">
        <v>0</v>
      </c>
      <c r="ZV18">
        <v>163.059985971587</v>
      </c>
      <c r="ZW18">
        <v>17.2775552419895</v>
      </c>
      <c r="ZX18">
        <v>0</v>
      </c>
      <c r="ZY18">
        <v>0</v>
      </c>
      <c r="ZZ18">
        <v>0</v>
      </c>
      <c r="AAA18">
        <v>0</v>
      </c>
      <c r="AAB18">
        <v>106.74498137291199</v>
      </c>
      <c r="AAC18">
        <v>17.302073006259299</v>
      </c>
      <c r="AAD18">
        <v>0</v>
      </c>
      <c r="AAE18">
        <v>0</v>
      </c>
      <c r="AAF18">
        <v>0</v>
      </c>
      <c r="AAG18">
        <v>0</v>
      </c>
      <c r="AAH18">
        <v>176.79792176590601</v>
      </c>
      <c r="AAI18">
        <v>17.344563916528202</v>
      </c>
      <c r="AAJ18">
        <v>0</v>
      </c>
      <c r="AAK18">
        <v>0</v>
      </c>
      <c r="AAL18">
        <v>0</v>
      </c>
      <c r="AAM18">
        <v>0</v>
      </c>
      <c r="AAN18">
        <v>105.203956042878</v>
      </c>
      <c r="AAO18">
        <v>17.290237009895201</v>
      </c>
      <c r="AAP18">
        <v>0</v>
      </c>
      <c r="AAQ18">
        <v>0</v>
      </c>
      <c r="AAR18">
        <v>0</v>
      </c>
      <c r="AAS18">
        <v>0</v>
      </c>
      <c r="AAT18">
        <v>3150.3373977358101</v>
      </c>
      <c r="AAU18">
        <v>16.478163552059499</v>
      </c>
      <c r="AAV18">
        <v>0</v>
      </c>
      <c r="AAW18">
        <v>0</v>
      </c>
      <c r="AAX18">
        <v>0</v>
      </c>
      <c r="AAY18">
        <v>0</v>
      </c>
      <c r="AAZ18">
        <v>167.443889978626</v>
      </c>
      <c r="ABA18">
        <v>16.758337387893999</v>
      </c>
      <c r="ABB18">
        <v>0</v>
      </c>
      <c r="ABC18">
        <v>0</v>
      </c>
      <c r="ABD18">
        <v>0</v>
      </c>
      <c r="ABE18">
        <v>0</v>
      </c>
      <c r="ABF18">
        <v>120.307209230056</v>
      </c>
      <c r="ABG18">
        <v>16.850367225296502</v>
      </c>
      <c r="ABH18">
        <v>0</v>
      </c>
      <c r="ABI18">
        <v>0</v>
      </c>
      <c r="ABJ18">
        <v>0</v>
      </c>
      <c r="ABK18">
        <v>0</v>
      </c>
      <c r="ABL18">
        <v>189.54102033145799</v>
      </c>
      <c r="ABM18">
        <v>16.866119185554499</v>
      </c>
      <c r="ABN18">
        <v>0</v>
      </c>
      <c r="ABO18">
        <v>0</v>
      </c>
      <c r="ABP18">
        <v>0</v>
      </c>
      <c r="ABQ18">
        <v>0</v>
      </c>
      <c r="ABR18">
        <v>119.95422072627299</v>
      </c>
      <c r="ABS18">
        <v>16.861603296903301</v>
      </c>
      <c r="ABT18">
        <v>0</v>
      </c>
      <c r="ABU18">
        <v>0</v>
      </c>
      <c r="ABV18">
        <v>0</v>
      </c>
      <c r="ABW18">
        <v>0</v>
      </c>
      <c r="ABX18">
        <v>2383.6447611919398</v>
      </c>
      <c r="ABY18">
        <v>15.936594043964799</v>
      </c>
      <c r="ABZ18">
        <v>0</v>
      </c>
      <c r="ACA18">
        <v>0</v>
      </c>
      <c r="ACB18">
        <v>0</v>
      </c>
      <c r="ACC18">
        <v>0</v>
      </c>
      <c r="ACD18">
        <v>0</v>
      </c>
      <c r="ACE18">
        <v>0</v>
      </c>
      <c r="ACF18">
        <v>6.6105712792152804</v>
      </c>
      <c r="ACG18">
        <v>6.6105712792152804</v>
      </c>
      <c r="ACH18">
        <v>0</v>
      </c>
      <c r="ACI18">
        <v>0</v>
      </c>
      <c r="ACJ18">
        <v>0</v>
      </c>
      <c r="ACK18">
        <v>21.11</v>
      </c>
      <c r="ACL18">
        <v>21.11</v>
      </c>
      <c r="ACM18">
        <v>0</v>
      </c>
      <c r="ACN18">
        <v>0</v>
      </c>
      <c r="ACO18">
        <v>0</v>
      </c>
      <c r="ACP18">
        <v>43131.973060960903</v>
      </c>
      <c r="ACR18">
        <v>3172.9100226948199</v>
      </c>
      <c r="ACT18">
        <v>46304.883083655703</v>
      </c>
      <c r="ACV18">
        <v>19.4206978371502</v>
      </c>
      <c r="ACW18">
        <v>18.773195729465101</v>
      </c>
      <c r="ACX18">
        <v>1.7</v>
      </c>
      <c r="ACY18">
        <v>8.0824066733543898</v>
      </c>
      <c r="ACZ18">
        <v>0.74178706562974694</v>
      </c>
      <c r="ADA18">
        <v>18.567350770039699</v>
      </c>
      <c r="ADB18">
        <v>18.036269646630799</v>
      </c>
      <c r="ADC18">
        <v>1.7</v>
      </c>
      <c r="ADD18">
        <v>8.4218867216058193</v>
      </c>
      <c r="ADE18">
        <v>0.74530761762937503</v>
      </c>
      <c r="ADF18">
        <v>17.525100268943799</v>
      </c>
      <c r="ADG18">
        <v>17.116384903227502</v>
      </c>
      <c r="ADH18">
        <v>1.7</v>
      </c>
      <c r="ADI18">
        <v>9.0408220335654796</v>
      </c>
      <c r="ADJ18">
        <v>0.74186297903341603</v>
      </c>
      <c r="ADK18">
        <v>17.558239018847701</v>
      </c>
      <c r="ADL18">
        <v>17.558239018847701</v>
      </c>
      <c r="ADM18">
        <v>0</v>
      </c>
      <c r="ADN18">
        <v>0</v>
      </c>
      <c r="ADO18">
        <v>1</v>
      </c>
      <c r="ADP18">
        <v>17.486162043934801</v>
      </c>
      <c r="ADQ18">
        <v>17.486162043934801</v>
      </c>
      <c r="ADR18">
        <v>0</v>
      </c>
      <c r="ADS18">
        <v>0</v>
      </c>
      <c r="ADT18">
        <v>1</v>
      </c>
      <c r="ADU18">
        <v>17.594170110031701</v>
      </c>
      <c r="ADV18">
        <v>17.594170110031701</v>
      </c>
      <c r="ADW18">
        <v>0</v>
      </c>
      <c r="ADX18">
        <v>0</v>
      </c>
      <c r="ADY18">
        <v>1</v>
      </c>
      <c r="ADZ18">
        <v>17.506522972355999</v>
      </c>
      <c r="AEA18">
        <v>17.506522972355999</v>
      </c>
      <c r="AEB18">
        <v>0</v>
      </c>
      <c r="AEC18">
        <v>0</v>
      </c>
      <c r="AED18">
        <v>1</v>
      </c>
      <c r="AEE18">
        <v>17.2196991524835</v>
      </c>
      <c r="AEF18">
        <v>17.2196991524835</v>
      </c>
      <c r="AEG18">
        <v>0</v>
      </c>
      <c r="AEH18">
        <v>0</v>
      </c>
      <c r="AEI18">
        <v>1</v>
      </c>
      <c r="AEJ18">
        <v>17.188642941418799</v>
      </c>
      <c r="AEK18">
        <v>17.188642941418799</v>
      </c>
      <c r="AEL18">
        <v>0</v>
      </c>
      <c r="AEM18">
        <v>0</v>
      </c>
      <c r="AEN18">
        <v>1</v>
      </c>
      <c r="AEO18">
        <v>17.306479251946499</v>
      </c>
      <c r="AEP18">
        <v>17.306479251946499</v>
      </c>
      <c r="AEQ18">
        <v>0</v>
      </c>
      <c r="AER18">
        <v>0</v>
      </c>
      <c r="AES18">
        <v>1</v>
      </c>
      <c r="AET18">
        <v>17.2149198065602</v>
      </c>
      <c r="AEU18">
        <v>17.2149198065602</v>
      </c>
      <c r="AEV18">
        <v>0</v>
      </c>
      <c r="AEW18">
        <v>0</v>
      </c>
      <c r="AEX18">
        <v>1</v>
      </c>
      <c r="AEY18">
        <v>16.701640180174898</v>
      </c>
      <c r="AEZ18">
        <v>16.701640180174898</v>
      </c>
      <c r="AFA18">
        <v>0</v>
      </c>
      <c r="AFB18">
        <v>0</v>
      </c>
      <c r="AFC18">
        <v>1</v>
      </c>
      <c r="AFD18">
        <v>16.707977269464202</v>
      </c>
      <c r="AFE18">
        <v>16.707977269464202</v>
      </c>
      <c r="AFF18">
        <v>0</v>
      </c>
      <c r="AFG18">
        <v>0</v>
      </c>
      <c r="AFH18">
        <v>1</v>
      </c>
      <c r="AFI18">
        <v>16.799476437433999</v>
      </c>
      <c r="AFJ18">
        <v>16.799476437433999</v>
      </c>
      <c r="AFK18">
        <v>0</v>
      </c>
      <c r="AFL18">
        <v>0</v>
      </c>
      <c r="AFM18">
        <v>1</v>
      </c>
      <c r="AFN18">
        <v>16.749042239037099</v>
      </c>
      <c r="AFO18">
        <v>16.749042239037099</v>
      </c>
      <c r="AFP18">
        <v>0</v>
      </c>
      <c r="AFQ18">
        <v>0</v>
      </c>
      <c r="AFR18">
        <v>1</v>
      </c>
      <c r="AFS18">
        <v>-1.7489021725907601</v>
      </c>
      <c r="AFT18">
        <v>-1.75498700076548</v>
      </c>
      <c r="AFU18">
        <v>-1.7626447500381901</v>
      </c>
      <c r="AFV18">
        <v>-1.76492079224732</v>
      </c>
      <c r="AFW18">
        <v>-1.79733478670783</v>
      </c>
      <c r="AFX18">
        <v>-1.8112928057901001</v>
      </c>
      <c r="AFY18">
        <v>-1.8108708897405501</v>
      </c>
      <c r="AFZ18">
        <v>-1.8142437871344701</v>
      </c>
      <c r="AGA18">
        <v>-1.8870454180214</v>
      </c>
      <c r="AGB18">
        <v>-1.9017358952318699</v>
      </c>
      <c r="AGC18">
        <v>-1.8932816567658599</v>
      </c>
      <c r="AGD18">
        <v>-1.89910333848336</v>
      </c>
      <c r="AGE18">
        <v>-1.5653132383148001</v>
      </c>
      <c r="AGF18">
        <v>-1.68839345721069</v>
      </c>
      <c r="AGG18">
        <v>-1.8456934427374201</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B18">
        <v>0</v>
      </c>
      <c r="AID18">
        <v>0</v>
      </c>
      <c r="AIF18">
        <v>0</v>
      </c>
      <c r="AIH18">
        <v>0</v>
      </c>
      <c r="AIJ18">
        <v>0</v>
      </c>
      <c r="AIL18">
        <v>0</v>
      </c>
      <c r="AIN18">
        <v>0</v>
      </c>
      <c r="AIP18">
        <v>0</v>
      </c>
      <c r="AIR18">
        <v>0</v>
      </c>
      <c r="AIT18">
        <v>0</v>
      </c>
      <c r="AIV18">
        <v>0</v>
      </c>
      <c r="AIX18">
        <v>0</v>
      </c>
      <c r="AIZ18">
        <v>0</v>
      </c>
      <c r="AJB18">
        <v>0</v>
      </c>
      <c r="AJD18">
        <v>0</v>
      </c>
      <c r="AJE18">
        <v>56310.492784247399</v>
      </c>
      <c r="AJG18">
        <v>-2.5474128122954798E-5</v>
      </c>
      <c r="AJJ18">
        <v>2613.7753939415102</v>
      </c>
      <c r="AJL18">
        <v>235.17477943427599</v>
      </c>
      <c r="AJM18">
        <v>8.5880691557145603</v>
      </c>
      <c r="AJN18">
        <v>8.39530605548563</v>
      </c>
      <c r="AJO18">
        <v>14.373226312845</v>
      </c>
      <c r="AJP18">
        <v>16.468686074427801</v>
      </c>
      <c r="AJQ18">
        <v>8.6860625177717896</v>
      </c>
      <c r="AJR18">
        <v>7.9175497931211503</v>
      </c>
      <c r="AJS18">
        <v>13.494026043444</v>
      </c>
      <c r="AJT18">
        <v>15.564268687472699</v>
      </c>
      <c r="AJU18">
        <v>9.9263243115139499</v>
      </c>
      <c r="AJV18">
        <v>10.069546264221801</v>
      </c>
      <c r="AJW18">
        <v>15.560263279522999</v>
      </c>
      <c r="AJX18">
        <v>23.599948920817798</v>
      </c>
      <c r="AJY18">
        <v>0</v>
      </c>
      <c r="AJZ18">
        <v>0</v>
      </c>
      <c r="AKA18">
        <v>56310.516937213499</v>
      </c>
      <c r="AKB18">
        <v>0</v>
      </c>
      <c r="AKC18">
        <v>0</v>
      </c>
      <c r="AKD18">
        <v>56156.332022501098</v>
      </c>
      <c r="AKE18">
        <v>71961.433422185903</v>
      </c>
      <c r="AKF18">
        <v>259061160.31986901</v>
      </c>
      <c r="AKG18">
        <v>74.099269917502596</v>
      </c>
      <c r="AKH18">
        <v>80</v>
      </c>
      <c r="AKI18">
        <v>2.2767571138078302</v>
      </c>
      <c r="AKJ18">
        <v>0.78618283056206895</v>
      </c>
      <c r="AKK18">
        <v>0</v>
      </c>
      <c r="AKL18">
        <v>0</v>
      </c>
      <c r="AKM18">
        <v>0</v>
      </c>
      <c r="AKN18">
        <v>74.099269917502596</v>
      </c>
      <c r="AKO18">
        <v>74.099269917502596</v>
      </c>
      <c r="AKP18">
        <v>0</v>
      </c>
      <c r="AKQ18">
        <v>0</v>
      </c>
      <c r="AKR18">
        <v>616739.65884963598</v>
      </c>
      <c r="AKV18">
        <v>0</v>
      </c>
      <c r="AKZ18">
        <v>0</v>
      </c>
      <c r="ALD18">
        <v>21.11</v>
      </c>
      <c r="ALE18">
        <v>21.11</v>
      </c>
      <c r="ALF18">
        <v>0</v>
      </c>
      <c r="ALG18">
        <v>0</v>
      </c>
      <c r="ALH18">
        <v>0</v>
      </c>
      <c r="ALJ18">
        <v>6.61057128288338</v>
      </c>
      <c r="ALK18">
        <v>4.6559568605741798E-3</v>
      </c>
      <c r="ALL18">
        <v>5.6911634716113602</v>
      </c>
      <c r="ALM18">
        <v>6.6105712792152804</v>
      </c>
      <c r="ALN18">
        <v>5.6911634716113602</v>
      </c>
      <c r="ALO18">
        <v>0</v>
      </c>
      <c r="ALP18">
        <v>17.5274816085048</v>
      </c>
      <c r="ALQ18">
        <v>4.6559568605741798E-3</v>
      </c>
      <c r="ALR18">
        <v>37.564599781584903</v>
      </c>
      <c r="ALS18">
        <v>5.6911634716113602</v>
      </c>
      <c r="ALT18">
        <v>14.7189070321358</v>
      </c>
      <c r="ALU18">
        <v>5.6911634716113602</v>
      </c>
      <c r="ALV18">
        <v>15.0952732725879</v>
      </c>
      <c r="ALW18">
        <v>5.6911634716113602</v>
      </c>
      <c r="ALX18">
        <v>7.22</v>
      </c>
      <c r="ALY18">
        <v>9.9999999999999897E-12</v>
      </c>
      <c r="ALZ18">
        <v>6.6105712792152804</v>
      </c>
      <c r="AMA18">
        <v>9.9999999999999897E-12</v>
      </c>
      <c r="AMB18">
        <v>2.2767565043133701E-3</v>
      </c>
      <c r="AMC18">
        <v>6.6105712792152804</v>
      </c>
      <c r="AMD18">
        <v>0</v>
      </c>
      <c r="AME18">
        <v>6.6105712792152804</v>
      </c>
      <c r="AMF18">
        <v>0</v>
      </c>
      <c r="AMG18">
        <v>6.6105712792152804</v>
      </c>
      <c r="AMH18">
        <v>0</v>
      </c>
      <c r="AMI18">
        <v>0</v>
      </c>
      <c r="AMJ18">
        <v>4.2474999999999996</v>
      </c>
      <c r="AMK18">
        <v>17.450874046533599</v>
      </c>
      <c r="AML18">
        <v>0.106878819403934</v>
      </c>
      <c r="AMM18">
        <v>16.9132707669308</v>
      </c>
      <c r="AMN18">
        <v>0.950268929314249</v>
      </c>
      <c r="AMO18">
        <v>17.451926268756001</v>
      </c>
      <c r="AMP18">
        <v>0.106878819403934</v>
      </c>
      <c r="AMQ18">
        <v>17.521949593456402</v>
      </c>
      <c r="AMR18">
        <v>0.16829729993446399</v>
      </c>
      <c r="AMS18">
        <v>17.468631979370102</v>
      </c>
      <c r="AMT18">
        <v>0.16829729993446399</v>
      </c>
      <c r="AMU18">
        <v>16.482207695320199</v>
      </c>
      <c r="AMV18">
        <v>1.3174533262094601</v>
      </c>
      <c r="AMW18">
        <v>17.394456069986301</v>
      </c>
      <c r="AMX18">
        <v>0.106878819403934</v>
      </c>
      <c r="AMY18">
        <v>17.380572345014201</v>
      </c>
      <c r="AMZ18">
        <v>0.106878819403934</v>
      </c>
      <c r="ANA18">
        <v>17.386604423383101</v>
      </c>
      <c r="ANB18">
        <v>0.16829729993446399</v>
      </c>
      <c r="ANC18">
        <v>17.439970542886801</v>
      </c>
      <c r="AND18">
        <v>0.16829729993446399</v>
      </c>
      <c r="ANE18">
        <v>15.941606745451599</v>
      </c>
      <c r="ANF18">
        <v>1.7704347344274001</v>
      </c>
      <c r="ANG18">
        <v>16.945735798310199</v>
      </c>
      <c r="ANH18">
        <v>0.108674816112921</v>
      </c>
      <c r="ANI18">
        <v>16.951023381129001</v>
      </c>
      <c r="ANJ18">
        <v>0.107032588324807</v>
      </c>
      <c r="ANK18">
        <v>16.864864119499199</v>
      </c>
      <c r="ANL18">
        <v>0.16829729993446399</v>
      </c>
      <c r="ANM18">
        <v>16.9605702153859</v>
      </c>
      <c r="ANN18">
        <v>0.16829729993446399</v>
      </c>
      <c r="ANO18">
        <v>1.4996801183562301</v>
      </c>
      <c r="ANP18">
        <v>1.86686451525145</v>
      </c>
      <c r="ANQ18">
        <v>2.3217923551866999</v>
      </c>
      <c r="ANR18">
        <v>16.9132707669308</v>
      </c>
      <c r="ANS18">
        <v>17.375816523481699</v>
      </c>
      <c r="ANT18">
        <v>17.373666151934799</v>
      </c>
      <c r="ANU18">
        <v>17.392864428620399</v>
      </c>
      <c r="ANV18">
        <v>17.4070344216866</v>
      </c>
      <c r="ANW18">
        <v>16.482207695320199</v>
      </c>
      <c r="ANX18">
        <v>17.32860734942</v>
      </c>
      <c r="ANY18">
        <v>17.316201628792399</v>
      </c>
      <c r="ANZ18">
        <v>17.369983028245599</v>
      </c>
      <c r="AOA18">
        <v>17.306413491808801</v>
      </c>
      <c r="AOB18">
        <v>15.941606745451599</v>
      </c>
      <c r="AOC18">
        <v>16.880236372492501</v>
      </c>
      <c r="AOD18">
        <v>16.890403060173501</v>
      </c>
      <c r="AOE18">
        <v>16.894863788399501</v>
      </c>
      <c r="AOF18">
        <v>16.7890770652266</v>
      </c>
      <c r="AOG18">
        <v>17.5276941533401</v>
      </c>
      <c r="AOH18">
        <v>4.2474999999999996</v>
      </c>
      <c r="AOI18">
        <v>17.5737949841306</v>
      </c>
      <c r="AOJ18">
        <v>4.2474999999999996</v>
      </c>
    </row>
    <row r="19" spans="1:1076">
      <c r="A19" t="s">
        <v>2963</v>
      </c>
      <c r="B19">
        <v>2.9</v>
      </c>
      <c r="D19">
        <v>2.9</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-24.851828648888699</v>
      </c>
      <c r="GC19">
        <v>83.334773106729699</v>
      </c>
      <c r="GD19">
        <v>30.157403877587999</v>
      </c>
      <c r="GE19">
        <v>-21.470323460743099</v>
      </c>
      <c r="GF19">
        <v>60.349753613096603</v>
      </c>
      <c r="GG19">
        <v>24.8602119712038</v>
      </c>
      <c r="GH19">
        <v>-26.445415501819799</v>
      </c>
      <c r="GI19">
        <v>78.544625697169707</v>
      </c>
      <c r="GJ19">
        <v>33.5933442080376</v>
      </c>
      <c r="GK19">
        <v>-19.413263341860201</v>
      </c>
      <c r="GL19">
        <v>56.078261676162199</v>
      </c>
      <c r="GM19">
        <v>22.318021992625599</v>
      </c>
      <c r="GN19">
        <v>-46.333694569988097</v>
      </c>
      <c r="GO19">
        <v>17.347421985497501</v>
      </c>
      <c r="GP19">
        <v>17.4215658003979</v>
      </c>
      <c r="GQ19">
        <v>44.476978667905797</v>
      </c>
      <c r="GR19">
        <v>25.499578209428499</v>
      </c>
      <c r="GS19">
        <v>147.70225156719201</v>
      </c>
      <c r="GT19">
        <v>-28.487325717803699</v>
      </c>
      <c r="GU19">
        <v>17.355007237789199</v>
      </c>
      <c r="GV19">
        <v>17.381221576147599</v>
      </c>
      <c r="GW19">
        <v>30.4034016777292</v>
      </c>
      <c r="GX19">
        <v>22.931365949744901</v>
      </c>
      <c r="GY19">
        <v>140.69245601895901</v>
      </c>
      <c r="GZ19">
        <v>-46.304452340035397</v>
      </c>
      <c r="HA19">
        <v>17.442874144374201</v>
      </c>
      <c r="HB19">
        <v>17.480604101959798</v>
      </c>
      <c r="HC19">
        <v>44.903240643985498</v>
      </c>
      <c r="HD19">
        <v>32.313429128433398</v>
      </c>
      <c r="HE19">
        <v>203.912394256152</v>
      </c>
      <c r="HF19">
        <v>-30.108320303070201</v>
      </c>
      <c r="HG19">
        <v>17.347152402026701</v>
      </c>
      <c r="HH19">
        <v>17.382136853534</v>
      </c>
      <c r="HI19">
        <v>29.261643155700099</v>
      </c>
      <c r="HJ19">
        <v>21.425749187491501</v>
      </c>
      <c r="HK19">
        <v>135.019245996428</v>
      </c>
      <c r="HL19">
        <v>-30.805626033379699</v>
      </c>
      <c r="HM19">
        <v>17.463868650211801</v>
      </c>
      <c r="HN19">
        <v>17.9104443803527</v>
      </c>
      <c r="HO19">
        <v>98.822017256132398</v>
      </c>
      <c r="HP19">
        <v>113.456133616931</v>
      </c>
      <c r="HQ19">
        <v>17.055355431190002</v>
      </c>
      <c r="HR19">
        <v>28.150678752633102</v>
      </c>
      <c r="HS19">
        <v>-21.229360635142498</v>
      </c>
      <c r="HT19">
        <v>17.446008918741299</v>
      </c>
      <c r="HU19">
        <v>17.9016676206525</v>
      </c>
      <c r="HV19">
        <v>62.474953631581897</v>
      </c>
      <c r="HW19">
        <v>80.633104961972194</v>
      </c>
      <c r="HX19">
        <v>17.069070087026201</v>
      </c>
      <c r="HY19">
        <v>24.4551327825226</v>
      </c>
      <c r="HZ19">
        <v>17.526596283759801</v>
      </c>
      <c r="IA19">
        <v>17.9400655882033</v>
      </c>
      <c r="IB19">
        <v>92.299974001716805</v>
      </c>
      <c r="IC19">
        <v>-28.913071507761401</v>
      </c>
      <c r="ID19">
        <v>109.236908619524</v>
      </c>
      <c r="IE19">
        <v>17.163249925838901</v>
      </c>
      <c r="IF19">
        <v>30.248718394693601</v>
      </c>
      <c r="IG19">
        <v>5.84436606813422</v>
      </c>
      <c r="IH19">
        <v>17.4567801308832</v>
      </c>
      <c r="II19">
        <v>17.906761313328001</v>
      </c>
      <c r="IJ19">
        <v>60.203709636660101</v>
      </c>
      <c r="IK19">
        <v>6.5443869213245502</v>
      </c>
      <c r="IL19">
        <v>-21.119638900646802</v>
      </c>
      <c r="IM19">
        <v>75.455339667578102</v>
      </c>
      <c r="IN19">
        <v>17.082708694106401</v>
      </c>
      <c r="IO19">
        <v>0.733423253215995</v>
      </c>
      <c r="IP19">
        <v>22.703517556472399</v>
      </c>
      <c r="IQ19">
        <v>-31.420052789548301</v>
      </c>
      <c r="IR19">
        <v>-19.508952865817101</v>
      </c>
      <c r="IS19">
        <v>-27.154811594040901</v>
      </c>
      <c r="IT19">
        <v>-19.0582999121374</v>
      </c>
      <c r="IU19">
        <v>-555.36089477260396</v>
      </c>
      <c r="IV19">
        <v>-44.3945748524782</v>
      </c>
      <c r="IW19">
        <v>16.9365572749068</v>
      </c>
      <c r="IX19">
        <v>17.055355431190002</v>
      </c>
      <c r="IY19">
        <v>45.104078255279802</v>
      </c>
      <c r="IZ19">
        <v>19.261506421408502</v>
      </c>
      <c r="JA19">
        <v>96.017136499105803</v>
      </c>
      <c r="JB19">
        <v>-26.931450798473499</v>
      </c>
      <c r="JC19">
        <v>17.013807630546001</v>
      </c>
      <c r="JD19">
        <v>17.069070087026201</v>
      </c>
      <c r="JE19">
        <v>31.573574998932799</v>
      </c>
      <c r="JF19">
        <v>21.100639862304199</v>
      </c>
      <c r="JG19">
        <v>125.912667738821</v>
      </c>
      <c r="JH19">
        <v>-44.911921343625103</v>
      </c>
      <c r="JI19">
        <v>17.0799243451557</v>
      </c>
      <c r="JJ19">
        <v>17.163249925838901</v>
      </c>
      <c r="JK19">
        <v>45.762383610160697</v>
      </c>
      <c r="JL19">
        <v>26.185700593690701</v>
      </c>
      <c r="JM19">
        <v>157.758677436787</v>
      </c>
      <c r="JN19">
        <v>-28.285771015408098</v>
      </c>
      <c r="JO19">
        <v>17.028499703911599</v>
      </c>
      <c r="JP19">
        <v>17.082708694106401</v>
      </c>
      <c r="JQ19">
        <v>0.99765377917660303</v>
      </c>
      <c r="JR19">
        <v>30.5831833812112</v>
      </c>
      <c r="JS19">
        <v>0.52006186342682004</v>
      </c>
      <c r="JT19">
        <v>20.809319433877601</v>
      </c>
      <c r="JU19">
        <v>129.161222141834</v>
      </c>
      <c r="JV19">
        <v>-33.207209588686801</v>
      </c>
      <c r="JW19">
        <v>90.559104406219703</v>
      </c>
      <c r="JX19">
        <v>-37.717136195639902</v>
      </c>
      <c r="JY19">
        <v>-22.8080253848556</v>
      </c>
      <c r="JZ19">
        <v>67.386307031033795</v>
      </c>
      <c r="KA19">
        <v>-23.295734692112699</v>
      </c>
      <c r="KB19">
        <v>-32.192776757939498</v>
      </c>
      <c r="KC19">
        <v>87.839047446063006</v>
      </c>
      <c r="KD19">
        <v>-39.2189174270395</v>
      </c>
      <c r="KE19">
        <v>-22.940949309977601</v>
      </c>
      <c r="KF19">
        <v>14.125071400957401</v>
      </c>
      <c r="KG19">
        <v>-140.30069789047101</v>
      </c>
      <c r="KH19">
        <v>1.5198398561888899</v>
      </c>
      <c r="KI19">
        <v>63.683782730286502</v>
      </c>
      <c r="KJ19">
        <v>-23.4921628572414</v>
      </c>
      <c r="KK19">
        <v>-40.970847851005402</v>
      </c>
      <c r="KL19">
        <v>15.248787829293899</v>
      </c>
      <c r="KM19">
        <v>15.9093116140332</v>
      </c>
      <c r="KN19">
        <v>3.2564005671421801</v>
      </c>
      <c r="KO19">
        <v>14.4196718925095</v>
      </c>
      <c r="KP19">
        <v>-3.4187221287281702</v>
      </c>
      <c r="KQ19">
        <v>-229.78537185261399</v>
      </c>
      <c r="KR19">
        <v>-961.12383725083805</v>
      </c>
      <c r="KS19">
        <v>-25.721579436149501</v>
      </c>
      <c r="KT19">
        <v>15.2707215406024</v>
      </c>
      <c r="KU19">
        <v>15.9174109318999</v>
      </c>
      <c r="KV19">
        <v>1.7371308115636801</v>
      </c>
      <c r="KW19">
        <v>14.4475618280166</v>
      </c>
      <c r="KX19">
        <v>-3.3210331759762299</v>
      </c>
      <c r="KY19">
        <v>-144.222061202015</v>
      </c>
      <c r="KZ19">
        <v>-602.22726879599497</v>
      </c>
      <c r="LA19">
        <v>-42.425292174622001</v>
      </c>
      <c r="LB19">
        <v>15.327135215484301</v>
      </c>
      <c r="LC19">
        <v>15.990583901368399</v>
      </c>
      <c r="LD19">
        <v>1.5053072669316101</v>
      </c>
      <c r="LE19">
        <v>14.496457438783301</v>
      </c>
      <c r="LF19">
        <v>-3.41590955598882</v>
      </c>
      <c r="LG19">
        <v>-233.49958530477201</v>
      </c>
      <c r="LH19">
        <v>-962.53618985731703</v>
      </c>
      <c r="LI19">
        <v>-26.844558884056699</v>
      </c>
      <c r="LJ19">
        <v>15.3152859409791</v>
      </c>
      <c r="LK19">
        <v>15.9530522668854</v>
      </c>
      <c r="LL19">
        <v>1.0526477747290499</v>
      </c>
      <c r="LM19">
        <v>14.506081586451099</v>
      </c>
      <c r="LN19">
        <v>-2.94613086294724</v>
      </c>
      <c r="LO19">
        <v>-141.90811041490699</v>
      </c>
      <c r="LP19">
        <v>-589.10196109322703</v>
      </c>
      <c r="LQ19">
        <v>-29.306626109446501</v>
      </c>
      <c r="LR19">
        <v>17.2733185647262</v>
      </c>
      <c r="LS19">
        <v>16.440999999999999</v>
      </c>
      <c r="LT19">
        <v>-3.25664369907141</v>
      </c>
      <c r="LU19">
        <v>-165.17967472638699</v>
      </c>
      <c r="LV19">
        <v>17.502205746795301</v>
      </c>
      <c r="LW19">
        <v>17.489366697591699</v>
      </c>
      <c r="LX19">
        <v>82.565422946822906</v>
      </c>
      <c r="LY19">
        <v>-19.622462272314898</v>
      </c>
      <c r="LZ19">
        <v>17.2333046592566</v>
      </c>
      <c r="MA19">
        <v>16.440999999999999</v>
      </c>
      <c r="MB19">
        <v>-3.8727944549447901</v>
      </c>
      <c r="MC19">
        <v>-104.527248359411</v>
      </c>
      <c r="MD19">
        <v>17.4613509798472</v>
      </c>
      <c r="ME19">
        <v>17.429577815259599</v>
      </c>
      <c r="MF19">
        <v>50.429110460517798</v>
      </c>
      <c r="MG19">
        <v>-30.375399464124602</v>
      </c>
      <c r="MH19">
        <v>17.2574763275992</v>
      </c>
      <c r="MI19">
        <v>16.440999999999999</v>
      </c>
      <c r="MJ19">
        <v>-5.6741528646274499</v>
      </c>
      <c r="MK19">
        <v>-178.46704710713499</v>
      </c>
      <c r="ML19">
        <v>17.4989825244432</v>
      </c>
      <c r="MM19">
        <v>17.514793312230601</v>
      </c>
      <c r="MN19">
        <v>84.879458454136596</v>
      </c>
      <c r="MO19">
        <v>-20.253205755577099</v>
      </c>
      <c r="MP19">
        <v>17.232241296734401</v>
      </c>
      <c r="MQ19">
        <v>16.440999999999999</v>
      </c>
      <c r="MR19">
        <v>-3.74116622312969</v>
      </c>
      <c r="MS19">
        <v>-104.048875882712</v>
      </c>
      <c r="MT19">
        <v>17.461191003337301</v>
      </c>
      <c r="MU19">
        <v>17.4347674273114</v>
      </c>
      <c r="MV19">
        <v>50.775851048509601</v>
      </c>
      <c r="MW19">
        <v>-26.763044023876802</v>
      </c>
      <c r="MX19">
        <v>17.3408323813089</v>
      </c>
      <c r="MY19">
        <v>17.375496588126801</v>
      </c>
      <c r="MZ19">
        <v>56.911124642054297</v>
      </c>
      <c r="NA19">
        <v>51.658482645059301</v>
      </c>
      <c r="NB19">
        <v>17.414355533797</v>
      </c>
      <c r="NC19">
        <v>17.217543767591799</v>
      </c>
      <c r="ND19">
        <v>84.478893338425095</v>
      </c>
      <c r="NE19">
        <v>-17.833123009857299</v>
      </c>
      <c r="NF19">
        <v>17.3923135781158</v>
      </c>
      <c r="NG19">
        <v>17.443313578568901</v>
      </c>
      <c r="NH19">
        <v>41.7653347855276</v>
      </c>
      <c r="NI19">
        <v>58.407256936615902</v>
      </c>
      <c r="NJ19">
        <v>17.437497397189301</v>
      </c>
      <c r="NK19">
        <v>17.206805167503699</v>
      </c>
      <c r="NL19">
        <v>52.524409699322199</v>
      </c>
      <c r="NM19">
        <v>-27.603485327513699</v>
      </c>
      <c r="NN19">
        <v>17.452323821480199</v>
      </c>
      <c r="NO19">
        <v>17.516534635219401</v>
      </c>
      <c r="NP19">
        <v>70.900714328320603</v>
      </c>
      <c r="NQ19" s="35">
        <v>95.356551298138399</v>
      </c>
      <c r="NR19" s="35">
        <v>17.499594641188899</v>
      </c>
      <c r="NS19">
        <v>17.302243141239298</v>
      </c>
      <c r="NT19">
        <v>88.625077059211904</v>
      </c>
      <c r="NU19">
        <v>-18.5443183891066</v>
      </c>
      <c r="NV19">
        <v>17.376686314553499</v>
      </c>
      <c r="NW19">
        <v>17.426322419739101</v>
      </c>
      <c r="NX19" s="35">
        <v>1.7</v>
      </c>
      <c r="NY19">
        <v>40.566476528399498</v>
      </c>
      <c r="NZ19">
        <v>53.072871843987599</v>
      </c>
      <c r="OA19">
        <v>17.4299699027336</v>
      </c>
      <c r="OB19">
        <v>17.2148774089044</v>
      </c>
      <c r="OC19">
        <v>1.7</v>
      </c>
      <c r="OD19">
        <v>53.2542512375664</v>
      </c>
      <c r="OE19">
        <v>1.7</v>
      </c>
      <c r="OF19">
        <v>1.7</v>
      </c>
      <c r="OG19">
        <v>-25.3905004899913</v>
      </c>
      <c r="OH19">
        <v>16.8014580868523</v>
      </c>
      <c r="OI19">
        <v>16.915775094809099</v>
      </c>
      <c r="OJ19">
        <v>55.077175362721398</v>
      </c>
      <c r="OK19">
        <v>57.692619712311199</v>
      </c>
      <c r="OL19">
        <v>16.866307618079201</v>
      </c>
      <c r="OM19">
        <v>16.480478363485201</v>
      </c>
      <c r="ON19">
        <v>79.392738779623201</v>
      </c>
      <c r="OO19">
        <v>-16.618615129472801</v>
      </c>
      <c r="OP19">
        <v>16.946020031925201</v>
      </c>
      <c r="OQ19">
        <v>17.076125578917502</v>
      </c>
      <c r="OR19">
        <v>47.650401025494197</v>
      </c>
      <c r="OS19">
        <v>83.831027840997905</v>
      </c>
      <c r="OT19">
        <v>16.9606434138095</v>
      </c>
      <c r="OU19">
        <v>16.509219327447099</v>
      </c>
      <c r="OV19">
        <v>51.132489622950601</v>
      </c>
      <c r="OW19">
        <v>-26.011521464407998</v>
      </c>
      <c r="OX19">
        <v>16.9646805769124</v>
      </c>
      <c r="OY19">
        <v>17.1078148075994</v>
      </c>
      <c r="OZ19">
        <v>74.778731939917094</v>
      </c>
      <c r="PA19">
        <v>122.23204727288</v>
      </c>
      <c r="PB19">
        <v>16.988440182789802</v>
      </c>
      <c r="PC19">
        <v>16.574165437511301</v>
      </c>
      <c r="PD19">
        <v>83.687481047909301</v>
      </c>
      <c r="PE19">
        <v>-17.340152999673901</v>
      </c>
      <c r="PF19">
        <v>16.9611216509306</v>
      </c>
      <c r="PG19">
        <v>17.093365465452798</v>
      </c>
      <c r="PH19">
        <v>1.7</v>
      </c>
      <c r="PI19">
        <v>48.1169041785042</v>
      </c>
      <c r="PJ19">
        <v>85.030042571203296</v>
      </c>
      <c r="PK19">
        <v>16.976723628198901</v>
      </c>
      <c r="PL19">
        <v>16.535873207904501</v>
      </c>
      <c r="PM19" s="35">
        <v>1.7</v>
      </c>
      <c r="PN19">
        <v>51.832013827819303</v>
      </c>
      <c r="PO19">
        <v>17.272097160473798</v>
      </c>
      <c r="PP19">
        <v>17.212652411663601</v>
      </c>
      <c r="PQ19">
        <v>17.309005483586301</v>
      </c>
      <c r="PR19">
        <v>17.216581970241599</v>
      </c>
      <c r="PS19">
        <v>18.597503139077201</v>
      </c>
      <c r="PT19">
        <v>16.929231510210599</v>
      </c>
      <c r="PU19">
        <v>16.9144909383302</v>
      </c>
      <c r="PV19">
        <v>17.014109712808299</v>
      </c>
      <c r="PW19">
        <v>16.9252314629754</v>
      </c>
      <c r="PX19">
        <v>17.989103745248499</v>
      </c>
      <c r="PY19">
        <v>16.0497022844451</v>
      </c>
      <c r="PZ19">
        <v>16.0560476829279</v>
      </c>
      <c r="QA19">
        <v>16.1294457426668</v>
      </c>
      <c r="QB19">
        <v>16.084844376763201</v>
      </c>
      <c r="QC19">
        <v>16.892337511405199</v>
      </c>
      <c r="QD19">
        <v>16.5490425476182</v>
      </c>
      <c r="QE19">
        <v>16.942050729050202</v>
      </c>
      <c r="QF19">
        <v>16.851826273490602</v>
      </c>
      <c r="QG19">
        <v>16.985811156845401</v>
      </c>
      <c r="QH19">
        <v>16.872765715350798</v>
      </c>
      <c r="QI19">
        <v>18.923160512190201</v>
      </c>
      <c r="QJ19">
        <v>16.5733802483992</v>
      </c>
      <c r="QK19">
        <v>16.529726994166499</v>
      </c>
      <c r="QL19">
        <v>16.673198781698101</v>
      </c>
      <c r="QM19">
        <v>16.5593443417531</v>
      </c>
      <c r="QN19">
        <v>12.759835902720001</v>
      </c>
      <c r="QO19">
        <v>18.224358584924001</v>
      </c>
      <c r="QP19">
        <v>-583.41525691216702</v>
      </c>
      <c r="QQ19">
        <v>15.7845018255783</v>
      </c>
      <c r="QR19">
        <v>15.765854793606801</v>
      </c>
      <c r="QS19">
        <v>15.8805898319662</v>
      </c>
      <c r="QT19">
        <v>15.806852319970099</v>
      </c>
      <c r="QU19">
        <v>17.120334621361401</v>
      </c>
      <c r="QV19">
        <v>15.917838009805701</v>
      </c>
      <c r="QW19">
        <v>0</v>
      </c>
      <c r="QX19">
        <v>0</v>
      </c>
      <c r="QY19">
        <v>0</v>
      </c>
      <c r="QZ19">
        <v>0</v>
      </c>
      <c r="RA19">
        <v>0</v>
      </c>
      <c r="RB19">
        <v>0</v>
      </c>
      <c r="RC19">
        <v>0</v>
      </c>
      <c r="RD19">
        <v>0</v>
      </c>
      <c r="RE19">
        <v>0</v>
      </c>
      <c r="RF19">
        <v>0</v>
      </c>
      <c r="RG19">
        <v>0</v>
      </c>
      <c r="RH19" s="35">
        <v>0</v>
      </c>
      <c r="RI19">
        <v>161.196743651052</v>
      </c>
      <c r="RJ19" s="35">
        <v>0</v>
      </c>
      <c r="RK19">
        <v>16.612004297626601</v>
      </c>
      <c r="RL19">
        <v>7024.22486834552</v>
      </c>
      <c r="RM19" s="35">
        <v>7024.22486834552</v>
      </c>
      <c r="RN19">
        <v>11218.430731963899</v>
      </c>
      <c r="RO19" s="35">
        <v>108.859766342103</v>
      </c>
      <c r="RP19">
        <v>0</v>
      </c>
      <c r="RQ19" s="35">
        <v>16.491000135317599</v>
      </c>
      <c r="RR19" s="35">
        <v>4590.07877167688</v>
      </c>
      <c r="RS19">
        <v>4590.07877167688</v>
      </c>
      <c r="RT19">
        <v>7254.70251603837</v>
      </c>
      <c r="RU19">
        <v>140.833456807842</v>
      </c>
      <c r="RV19">
        <v>0</v>
      </c>
      <c r="RW19">
        <v>16.662616830104501</v>
      </c>
      <c r="RX19">
        <v>6924.8132710777199</v>
      </c>
      <c r="RY19">
        <v>6924.8132710777199</v>
      </c>
      <c r="RZ19">
        <v>11118.2607759977</v>
      </c>
      <c r="SA19">
        <v>103.84281173760399</v>
      </c>
      <c r="SB19">
        <v>0</v>
      </c>
      <c r="SC19">
        <v>16.528949460460101</v>
      </c>
      <c r="SD19">
        <v>4546.9822429962796</v>
      </c>
      <c r="SE19">
        <v>4546.9822429962796</v>
      </c>
      <c r="SF19">
        <v>7211.2725804906504</v>
      </c>
      <c r="SG19">
        <v>0</v>
      </c>
      <c r="SH19">
        <v>2770.8949344820198</v>
      </c>
      <c r="SI19">
        <v>19.248817885303101</v>
      </c>
      <c r="SJ19">
        <v>16600.955244012199</v>
      </c>
      <c r="SK19">
        <v>16600.955244012199</v>
      </c>
      <c r="SL19">
        <v>38202.8860588116</v>
      </c>
      <c r="SM19">
        <v>21.1111</v>
      </c>
      <c r="SN19">
        <v>23.8889</v>
      </c>
      <c r="SO19">
        <v>0</v>
      </c>
      <c r="SP19">
        <v>80.383990517904905</v>
      </c>
      <c r="SQ19">
        <v>17.075977450171901</v>
      </c>
      <c r="SR19">
        <v>0</v>
      </c>
      <c r="SS19">
        <v>0</v>
      </c>
      <c r="ST19">
        <v>0</v>
      </c>
      <c r="SU19">
        <v>0</v>
      </c>
      <c r="SV19">
        <v>64.834742502873397</v>
      </c>
      <c r="SW19">
        <v>17.067153327172001</v>
      </c>
      <c r="SX19">
        <v>0</v>
      </c>
      <c r="SY19">
        <v>0</v>
      </c>
      <c r="SZ19">
        <v>0</v>
      </c>
      <c r="TA19">
        <v>0</v>
      </c>
      <c r="TB19">
        <v>88.584172488996998</v>
      </c>
      <c r="TC19">
        <v>17.168320394361</v>
      </c>
      <c r="TD19">
        <v>0</v>
      </c>
      <c r="TE19">
        <v>0</v>
      </c>
      <c r="TF19">
        <v>0</v>
      </c>
      <c r="TG19">
        <v>0</v>
      </c>
      <c r="TH19">
        <v>59.9889432967665</v>
      </c>
      <c r="TI19">
        <v>17.066252987997601</v>
      </c>
      <c r="TJ19">
        <v>0</v>
      </c>
      <c r="TK19">
        <v>0</v>
      </c>
      <c r="TL19">
        <v>0</v>
      </c>
      <c r="TM19">
        <v>482.01862414779299</v>
      </c>
      <c r="TN19">
        <v>0</v>
      </c>
      <c r="TO19">
        <v>18.261535360650999</v>
      </c>
      <c r="TP19">
        <v>0</v>
      </c>
      <c r="TQ19">
        <v>0</v>
      </c>
      <c r="TR19">
        <v>0</v>
      </c>
      <c r="TS19">
        <v>215.98855694825701</v>
      </c>
      <c r="TT19">
        <v>0</v>
      </c>
      <c r="TU19">
        <v>16.217528986587901</v>
      </c>
      <c r="TV19">
        <v>7687.1180162200599</v>
      </c>
      <c r="TW19">
        <v>7687.1180162200599</v>
      </c>
      <c r="TX19">
        <v>11886.906996723899</v>
      </c>
      <c r="TY19">
        <v>148.393439278947</v>
      </c>
      <c r="TZ19">
        <v>0</v>
      </c>
      <c r="UA19">
        <v>16.144963050002801</v>
      </c>
      <c r="UB19">
        <v>4967.4801462327896</v>
      </c>
      <c r="UC19">
        <v>4967.4801462327896</v>
      </c>
      <c r="UD19">
        <v>7635.2397224419901</v>
      </c>
      <c r="UE19">
        <v>205.55973580485599</v>
      </c>
      <c r="UF19">
        <v>0</v>
      </c>
      <c r="UG19">
        <v>16.3322878505879</v>
      </c>
      <c r="UH19">
        <v>7498.8257089757299</v>
      </c>
      <c r="UI19">
        <v>7498.8257089757299</v>
      </c>
      <c r="UJ19">
        <v>11697.0624598876</v>
      </c>
      <c r="UK19">
        <v>140.494516809229</v>
      </c>
      <c r="UL19">
        <v>0</v>
      </c>
      <c r="UM19">
        <v>16.193457220530799</v>
      </c>
      <c r="UN19">
        <v>4912.1456438423302</v>
      </c>
      <c r="UO19">
        <v>4912.1456438423302</v>
      </c>
      <c r="UP19">
        <v>7579.5141651295198</v>
      </c>
      <c r="UQ19">
        <v>0</v>
      </c>
      <c r="UR19">
        <v>3177.72178113153</v>
      </c>
      <c r="US19">
        <v>18.4596134245995</v>
      </c>
      <c r="UT19">
        <v>21370.7319698385</v>
      </c>
      <c r="UU19">
        <v>21370.7319698385</v>
      </c>
      <c r="UV19">
        <v>42733.524548571302</v>
      </c>
      <c r="UW19">
        <v>21.1111</v>
      </c>
      <c r="UX19">
        <v>23.8889</v>
      </c>
      <c r="UY19">
        <v>0</v>
      </c>
      <c r="UZ19">
        <v>74.087816564737494</v>
      </c>
      <c r="VA19">
        <v>16.6600201761634</v>
      </c>
      <c r="VB19">
        <v>0</v>
      </c>
      <c r="VC19">
        <v>0</v>
      </c>
      <c r="VD19">
        <v>0</v>
      </c>
      <c r="VE19">
        <v>0</v>
      </c>
      <c r="VF19">
        <v>63.572764733484199</v>
      </c>
      <c r="VG19">
        <v>16.716923689520499</v>
      </c>
      <c r="VH19">
        <v>0</v>
      </c>
      <c r="VI19">
        <v>0</v>
      </c>
      <c r="VJ19">
        <v>0</v>
      </c>
      <c r="VK19">
        <v>0</v>
      </c>
      <c r="VL19">
        <v>80.897257937115597</v>
      </c>
      <c r="VM19">
        <v>16.8001952361995</v>
      </c>
      <c r="VN19">
        <v>0</v>
      </c>
      <c r="VO19">
        <v>0</v>
      </c>
      <c r="VP19">
        <v>0</v>
      </c>
      <c r="VQ19">
        <v>0</v>
      </c>
      <c r="VR19">
        <v>60.669660005574897</v>
      </c>
      <c r="VS19">
        <v>16.737089268133001</v>
      </c>
      <c r="VT19">
        <v>0</v>
      </c>
      <c r="VU19">
        <v>0</v>
      </c>
      <c r="VV19">
        <v>0</v>
      </c>
      <c r="VW19">
        <v>704.40009283618895</v>
      </c>
      <c r="VX19">
        <v>0</v>
      </c>
      <c r="VY19">
        <v>17.676018884665599</v>
      </c>
      <c r="VZ19">
        <v>0</v>
      </c>
      <c r="WA19">
        <v>0</v>
      </c>
      <c r="WB19">
        <v>0</v>
      </c>
      <c r="WC19">
        <v>248.71208345089701</v>
      </c>
      <c r="WD19">
        <v>0</v>
      </c>
      <c r="WE19">
        <v>15.519301366711399</v>
      </c>
      <c r="WF19">
        <v>8829.0199350476105</v>
      </c>
      <c r="WG19">
        <v>8829.0199350476105</v>
      </c>
      <c r="WH19">
        <v>13037.035915414999</v>
      </c>
      <c r="WI19">
        <v>0</v>
      </c>
      <c r="WJ19">
        <v>177.13687576133501</v>
      </c>
      <c r="WK19">
        <v>0</v>
      </c>
      <c r="WL19">
        <v>15.475661904285699</v>
      </c>
      <c r="WM19">
        <v>5674.7448958842797</v>
      </c>
      <c r="WN19">
        <v>5674.7448958842797</v>
      </c>
      <c r="WO19">
        <v>8347.4480408512009</v>
      </c>
      <c r="WP19">
        <v>21.1111</v>
      </c>
      <c r="WQ19">
        <v>23.8889</v>
      </c>
      <c r="WR19">
        <v>246.28161348758499</v>
      </c>
      <c r="WS19">
        <v>0</v>
      </c>
      <c r="WT19">
        <v>15.631733921265701</v>
      </c>
      <c r="WU19">
        <v>8651.2561306707594</v>
      </c>
      <c r="WV19">
        <v>8651.2561306707594</v>
      </c>
      <c r="WW19">
        <v>12857.6490715454</v>
      </c>
      <c r="WX19">
        <v>0</v>
      </c>
      <c r="WY19">
        <v>168.59118639795801</v>
      </c>
      <c r="WZ19">
        <v>0</v>
      </c>
      <c r="XA19">
        <v>15.528860263176901</v>
      </c>
      <c r="XB19">
        <v>5613.4501255111199</v>
      </c>
      <c r="XC19">
        <v>5613.4501255111199</v>
      </c>
      <c r="XD19">
        <v>8285.6589618791695</v>
      </c>
      <c r="XE19">
        <v>0</v>
      </c>
      <c r="XF19">
        <v>3037.0844660201801</v>
      </c>
      <c r="XG19">
        <v>17.3483317313177</v>
      </c>
      <c r="XH19">
        <v>28987.068833386998</v>
      </c>
      <c r="XI19">
        <v>28987.068833386998</v>
      </c>
      <c r="XJ19">
        <v>50280.684944333101</v>
      </c>
      <c r="XK19">
        <v>21.1111</v>
      </c>
      <c r="XL19">
        <v>23.8889</v>
      </c>
      <c r="XM19">
        <v>122.29350681877401</v>
      </c>
      <c r="XN19">
        <v>0</v>
      </c>
      <c r="XO19">
        <v>15.0431482121536</v>
      </c>
      <c r="XP19">
        <v>0</v>
      </c>
      <c r="XQ19">
        <v>0</v>
      </c>
      <c r="XR19">
        <v>0</v>
      </c>
      <c r="XS19">
        <v>71.7743242783272</v>
      </c>
      <c r="XT19">
        <v>0</v>
      </c>
      <c r="XU19">
        <v>15.0582774730662</v>
      </c>
      <c r="XV19">
        <v>0</v>
      </c>
      <c r="XW19">
        <v>0</v>
      </c>
      <c r="XX19">
        <v>0</v>
      </c>
      <c r="XY19">
        <v>127.994411059466</v>
      </c>
      <c r="XZ19">
        <v>0</v>
      </c>
      <c r="YA19">
        <v>15.1268175735554</v>
      </c>
      <c r="YB19">
        <v>0</v>
      </c>
      <c r="YC19">
        <v>0</v>
      </c>
      <c r="YD19">
        <v>0</v>
      </c>
      <c r="YE19">
        <v>71.326428139136695</v>
      </c>
      <c r="YF19">
        <v>0</v>
      </c>
      <c r="YG19">
        <v>15.1068163388807</v>
      </c>
      <c r="YH19">
        <v>0</v>
      </c>
      <c r="YI19">
        <v>0</v>
      </c>
      <c r="YJ19">
        <v>0</v>
      </c>
      <c r="YK19">
        <v>1832.75216858965</v>
      </c>
      <c r="YL19">
        <v>0</v>
      </c>
      <c r="YM19">
        <v>16.234125372278001</v>
      </c>
      <c r="YN19">
        <v>0</v>
      </c>
      <c r="YO19">
        <v>0</v>
      </c>
      <c r="YP19">
        <v>0</v>
      </c>
      <c r="YQ19">
        <v>0</v>
      </c>
      <c r="YR19">
        <v>77.165509459533993</v>
      </c>
      <c r="YS19">
        <v>17.254396877446499</v>
      </c>
      <c r="YT19">
        <v>0</v>
      </c>
      <c r="YU19">
        <v>0</v>
      </c>
      <c r="YV19">
        <v>0</v>
      </c>
      <c r="YW19">
        <v>0</v>
      </c>
      <c r="YX19">
        <v>44.703792044527098</v>
      </c>
      <c r="YY19">
        <v>17.221363338167901</v>
      </c>
      <c r="YZ19">
        <v>0</v>
      </c>
      <c r="ZA19">
        <v>0</v>
      </c>
      <c r="ZB19">
        <v>0</v>
      </c>
      <c r="ZC19">
        <v>0</v>
      </c>
      <c r="ZD19">
        <v>75.389892397739303</v>
      </c>
      <c r="ZE19">
        <v>17.245736060597199</v>
      </c>
      <c r="ZF19">
        <v>0</v>
      </c>
      <c r="ZG19">
        <v>0</v>
      </c>
      <c r="ZH19">
        <v>0</v>
      </c>
      <c r="ZI19">
        <v>0</v>
      </c>
      <c r="ZJ19">
        <v>44.506707507441398</v>
      </c>
      <c r="ZK19">
        <v>17.219849611028199</v>
      </c>
      <c r="ZL19">
        <v>0</v>
      </c>
      <c r="ZM19">
        <v>0</v>
      </c>
      <c r="ZN19">
        <v>0</v>
      </c>
      <c r="ZO19">
        <v>0</v>
      </c>
      <c r="ZP19">
        <v>3347.8013695237501</v>
      </c>
      <c r="ZQ19">
        <v>16.870104775538302</v>
      </c>
      <c r="ZR19">
        <v>0</v>
      </c>
      <c r="ZS19">
        <v>0</v>
      </c>
      <c r="ZT19">
        <v>0</v>
      </c>
      <c r="ZU19">
        <v>0</v>
      </c>
      <c r="ZV19">
        <v>141.670122135913</v>
      </c>
      <c r="ZW19">
        <v>17.160901779655699</v>
      </c>
      <c r="ZX19">
        <v>0</v>
      </c>
      <c r="ZY19">
        <v>0</v>
      </c>
      <c r="ZZ19">
        <v>0</v>
      </c>
      <c r="AAA19">
        <v>0</v>
      </c>
      <c r="AAB19">
        <v>93.639981110090403</v>
      </c>
      <c r="AAC19">
        <v>17.189097310382099</v>
      </c>
      <c r="AAD19">
        <v>0</v>
      </c>
      <c r="AAE19">
        <v>0</v>
      </c>
      <c r="AAF19">
        <v>0</v>
      </c>
      <c r="AAG19">
        <v>0</v>
      </c>
      <c r="AAH19">
        <v>157.22024508398599</v>
      </c>
      <c r="AAI19">
        <v>17.236749646706301</v>
      </c>
      <c r="AAJ19">
        <v>0</v>
      </c>
      <c r="AAK19">
        <v>0</v>
      </c>
      <c r="AAL19">
        <v>0</v>
      </c>
      <c r="AAM19">
        <v>0</v>
      </c>
      <c r="AAN19">
        <v>92.304784796952504</v>
      </c>
      <c r="AAO19">
        <v>17.1788422039936</v>
      </c>
      <c r="AAP19">
        <v>0</v>
      </c>
      <c r="AAQ19">
        <v>0</v>
      </c>
      <c r="AAR19">
        <v>0</v>
      </c>
      <c r="AAS19">
        <v>0</v>
      </c>
      <c r="AAT19">
        <v>3249.2054478433402</v>
      </c>
      <c r="AAU19">
        <v>16.467012310062799</v>
      </c>
      <c r="AAV19">
        <v>0</v>
      </c>
      <c r="AAW19">
        <v>0</v>
      </c>
      <c r="AAX19">
        <v>0</v>
      </c>
      <c r="AAY19">
        <v>0</v>
      </c>
      <c r="AAZ19">
        <v>142.57398649274401</v>
      </c>
      <c r="ABA19">
        <v>16.618699565508301</v>
      </c>
      <c r="ABB19">
        <v>0</v>
      </c>
      <c r="ABC19">
        <v>0</v>
      </c>
      <c r="ABD19">
        <v>0</v>
      </c>
      <c r="ABE19">
        <v>0</v>
      </c>
      <c r="ABF19">
        <v>104.031927378407</v>
      </c>
      <c r="ABG19">
        <v>16.709097739843799</v>
      </c>
      <c r="ABH19">
        <v>0</v>
      </c>
      <c r="ABI19">
        <v>0</v>
      </c>
      <c r="ABJ19">
        <v>0</v>
      </c>
      <c r="ABK19">
        <v>0</v>
      </c>
      <c r="ABL19">
        <v>165.33393208336301</v>
      </c>
      <c r="ABM19">
        <v>16.729714335808801</v>
      </c>
      <c r="ABN19">
        <v>0</v>
      </c>
      <c r="ABO19">
        <v>0</v>
      </c>
      <c r="ABP19">
        <v>0</v>
      </c>
      <c r="ABQ19">
        <v>0</v>
      </c>
      <c r="ABR19">
        <v>104.22351667772</v>
      </c>
      <c r="ABS19">
        <v>16.7226242164962</v>
      </c>
      <c r="ABT19">
        <v>0</v>
      </c>
      <c r="ABU19">
        <v>0</v>
      </c>
      <c r="ABV19">
        <v>0</v>
      </c>
      <c r="ABW19">
        <v>0</v>
      </c>
      <c r="ABX19">
        <v>2485.05949246208</v>
      </c>
      <c r="ABY19">
        <v>15.917838009805701</v>
      </c>
      <c r="ABZ19">
        <v>0</v>
      </c>
      <c r="ACA19">
        <v>0</v>
      </c>
      <c r="ACB19">
        <v>0</v>
      </c>
      <c r="ACC19">
        <v>0</v>
      </c>
      <c r="ACD19">
        <v>0</v>
      </c>
      <c r="ACE19">
        <v>0</v>
      </c>
      <c r="ACF19">
        <v>6.5511130827214696</v>
      </c>
      <c r="ACG19">
        <v>6.5511130827214696</v>
      </c>
      <c r="ACH19">
        <v>0</v>
      </c>
      <c r="ACI19">
        <v>0</v>
      </c>
      <c r="ACJ19">
        <v>0</v>
      </c>
      <c r="ACK19">
        <v>21.11</v>
      </c>
      <c r="ACL19">
        <v>21.11</v>
      </c>
      <c r="ACM19">
        <v>0</v>
      </c>
      <c r="ACN19">
        <v>0</v>
      </c>
      <c r="ACO19">
        <v>0</v>
      </c>
      <c r="ACP19">
        <v>40594.798175021999</v>
      </c>
      <c r="ACR19">
        <v>3172.9100226948199</v>
      </c>
      <c r="ACT19">
        <v>43767.708197716798</v>
      </c>
      <c r="ACV19">
        <v>19.2675662217891</v>
      </c>
      <c r="ACW19">
        <v>18.641990684902598</v>
      </c>
      <c r="ACX19">
        <v>1.7</v>
      </c>
      <c r="ACY19">
        <v>8.2266203052664508</v>
      </c>
      <c r="ACZ19">
        <v>0.73822253656048997</v>
      </c>
      <c r="ADA19">
        <v>18.4465103513296</v>
      </c>
      <c r="ADB19">
        <v>17.936041047454601</v>
      </c>
      <c r="ADC19">
        <v>1.7</v>
      </c>
      <c r="ADD19">
        <v>8.5659134661225007</v>
      </c>
      <c r="ADE19">
        <v>0.741781558452977</v>
      </c>
      <c r="ADF19">
        <v>17.329065159181301</v>
      </c>
      <c r="ADG19">
        <v>16.959698506127602</v>
      </c>
      <c r="ADH19">
        <v>1.7</v>
      </c>
      <c r="ADI19">
        <v>9.3513125146535803</v>
      </c>
      <c r="ADJ19">
        <v>0.73734999339999596</v>
      </c>
      <c r="ADK19">
        <v>17.146580657646901</v>
      </c>
      <c r="ADL19">
        <v>17.146580657646901</v>
      </c>
      <c r="ADM19">
        <v>0</v>
      </c>
      <c r="ADN19">
        <v>0</v>
      </c>
      <c r="ADO19">
        <v>1</v>
      </c>
      <c r="ADP19">
        <v>17.052766609599502</v>
      </c>
      <c r="ADQ19">
        <v>17.052766609599502</v>
      </c>
      <c r="ADR19">
        <v>0</v>
      </c>
      <c r="ADS19">
        <v>0</v>
      </c>
      <c r="ADT19">
        <v>1</v>
      </c>
      <c r="ADU19">
        <v>17.185398414579801</v>
      </c>
      <c r="ADV19">
        <v>17.185398414579801</v>
      </c>
      <c r="ADW19">
        <v>0</v>
      </c>
      <c r="ADX19">
        <v>0</v>
      </c>
      <c r="ADY19">
        <v>1</v>
      </c>
      <c r="ADZ19">
        <v>17.0758215910489</v>
      </c>
      <c r="AEA19">
        <v>17.0758215910489</v>
      </c>
      <c r="AEB19">
        <v>0</v>
      </c>
      <c r="AEC19">
        <v>0</v>
      </c>
      <c r="AED19">
        <v>1</v>
      </c>
      <c r="AEE19">
        <v>16.7947212953943</v>
      </c>
      <c r="AEF19">
        <v>16.7947212953943</v>
      </c>
      <c r="AEG19">
        <v>0</v>
      </c>
      <c r="AEH19">
        <v>0</v>
      </c>
      <c r="AEI19">
        <v>1</v>
      </c>
      <c r="AEJ19">
        <v>16.748847390753301</v>
      </c>
      <c r="AEK19">
        <v>16.748847390753301</v>
      </c>
      <c r="AEL19">
        <v>0</v>
      </c>
      <c r="AEM19">
        <v>0</v>
      </c>
      <c r="AEN19">
        <v>1</v>
      </c>
      <c r="AEO19">
        <v>16.890189718674499</v>
      </c>
      <c r="AEP19">
        <v>16.890189718674499</v>
      </c>
      <c r="AEQ19">
        <v>0</v>
      </c>
      <c r="AER19">
        <v>0</v>
      </c>
      <c r="AES19">
        <v>1</v>
      </c>
      <c r="AET19">
        <v>16.7762123116668</v>
      </c>
      <c r="AEU19">
        <v>16.7762123116668</v>
      </c>
      <c r="AEV19">
        <v>0</v>
      </c>
      <c r="AEW19">
        <v>0</v>
      </c>
      <c r="AEX19">
        <v>1</v>
      </c>
      <c r="AEY19">
        <v>16.075679686025602</v>
      </c>
      <c r="AEZ19">
        <v>16.075679686025602</v>
      </c>
      <c r="AFA19">
        <v>0</v>
      </c>
      <c r="AFB19">
        <v>0</v>
      </c>
      <c r="AFC19">
        <v>1</v>
      </c>
      <c r="AFD19">
        <v>16.061087822230601</v>
      </c>
      <c r="AFE19">
        <v>16.061087822230601</v>
      </c>
      <c r="AFF19">
        <v>0</v>
      </c>
      <c r="AFG19">
        <v>0</v>
      </c>
      <c r="AFH19">
        <v>1</v>
      </c>
      <c r="AFI19">
        <v>16.1757141388699</v>
      </c>
      <c r="AFJ19">
        <v>16.1757141388699</v>
      </c>
      <c r="AFK19">
        <v>0</v>
      </c>
      <c r="AFL19">
        <v>0</v>
      </c>
      <c r="AFM19">
        <v>1</v>
      </c>
      <c r="AFN19">
        <v>16.101669118123102</v>
      </c>
      <c r="AFO19">
        <v>16.101669118123102</v>
      </c>
      <c r="AFP19">
        <v>0</v>
      </c>
      <c r="AFQ19">
        <v>0</v>
      </c>
      <c r="AFR19">
        <v>1</v>
      </c>
      <c r="AFS19">
        <v>-1.81767529952702</v>
      </c>
      <c r="AFT19">
        <v>-1.82381971164847</v>
      </c>
      <c r="AFU19">
        <v>-1.83448134298809</v>
      </c>
      <c r="AFV19">
        <v>-1.8369889266425099</v>
      </c>
      <c r="AFW19">
        <v>-1.8656333292073</v>
      </c>
      <c r="AFX19">
        <v>-1.8803436594535801</v>
      </c>
      <c r="AFY19">
        <v>-1.88238962848179</v>
      </c>
      <c r="AFZ19">
        <v>-1.88567386530055</v>
      </c>
      <c r="AGA19">
        <v>-1.98877666755061</v>
      </c>
      <c r="AGB19">
        <v>-2.0029287264529398</v>
      </c>
      <c r="AGC19">
        <v>-1.99831197997778</v>
      </c>
      <c r="AGD19">
        <v>-2.00375749353001</v>
      </c>
      <c r="AGE19">
        <v>-1.58880647664932</v>
      </c>
      <c r="AGF19">
        <v>-1.70607622135918</v>
      </c>
      <c r="AGG19">
        <v>-1.87571977426784</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B19">
        <v>0</v>
      </c>
      <c r="AID19">
        <v>0</v>
      </c>
      <c r="AIF19">
        <v>0</v>
      </c>
      <c r="AIH19">
        <v>0</v>
      </c>
      <c r="AIJ19">
        <v>0</v>
      </c>
      <c r="AIL19">
        <v>0</v>
      </c>
      <c r="AIN19">
        <v>0</v>
      </c>
      <c r="AIP19">
        <v>0</v>
      </c>
      <c r="AIR19">
        <v>0</v>
      </c>
      <c r="AIT19">
        <v>0</v>
      </c>
      <c r="AIV19">
        <v>0</v>
      </c>
      <c r="AIX19">
        <v>0</v>
      </c>
      <c r="AIZ19">
        <v>0</v>
      </c>
      <c r="AJB19">
        <v>0</v>
      </c>
      <c r="AJD19">
        <v>0</v>
      </c>
      <c r="AJE19">
        <v>56344.572586631999</v>
      </c>
      <c r="AJG19">
        <v>-2.7959480451410401E-5</v>
      </c>
      <c r="AJJ19">
        <v>2613.7753939415102</v>
      </c>
      <c r="AJL19">
        <v>235.17477943427599</v>
      </c>
      <c r="AJM19">
        <v>8.5880691557145603</v>
      </c>
      <c r="AJN19">
        <v>8.39530605548563</v>
      </c>
      <c r="AJO19">
        <v>14.373226312845</v>
      </c>
      <c r="AJP19">
        <v>16.468686074427801</v>
      </c>
      <c r="AJQ19">
        <v>8.6860625177717896</v>
      </c>
      <c r="AJR19">
        <v>7.9175497931211503</v>
      </c>
      <c r="AJS19">
        <v>13.494026043444</v>
      </c>
      <c r="AJT19">
        <v>15.564268687472699</v>
      </c>
      <c r="AJU19">
        <v>9.9263243115139499</v>
      </c>
      <c r="AJV19">
        <v>10.069546264221801</v>
      </c>
      <c r="AJW19">
        <v>15.560263279522999</v>
      </c>
      <c r="AJX19">
        <v>23.599948920817798</v>
      </c>
      <c r="AJY19">
        <v>0</v>
      </c>
      <c r="AJZ19">
        <v>0</v>
      </c>
      <c r="AKA19">
        <v>56344.584055673797</v>
      </c>
      <c r="AKB19">
        <v>0</v>
      </c>
      <c r="AKC19">
        <v>0</v>
      </c>
      <c r="AKD19">
        <v>56190.399140961301</v>
      </c>
      <c r="AKE19">
        <v>72005.229415624097</v>
      </c>
      <c r="AKF19">
        <v>259218825.896247</v>
      </c>
      <c r="AKG19">
        <v>74.095690252245205</v>
      </c>
      <c r="AKH19">
        <v>80</v>
      </c>
      <c r="AKI19">
        <v>2.2767571138078302</v>
      </c>
      <c r="AKJ19">
        <v>0.78665976669118498</v>
      </c>
      <c r="AKK19">
        <v>0</v>
      </c>
      <c r="AKL19">
        <v>0</v>
      </c>
      <c r="AKM19">
        <v>0</v>
      </c>
      <c r="AKN19">
        <v>74.095690252245205</v>
      </c>
      <c r="AKO19">
        <v>74.095690252245205</v>
      </c>
      <c r="AKP19">
        <v>0</v>
      </c>
      <c r="AKQ19">
        <v>0</v>
      </c>
      <c r="AKR19">
        <v>616739.65884963598</v>
      </c>
      <c r="AKV19">
        <v>0</v>
      </c>
      <c r="AKZ19">
        <v>0</v>
      </c>
      <c r="ALD19">
        <v>21.11</v>
      </c>
      <c r="ALE19">
        <v>21.11</v>
      </c>
      <c r="ALF19">
        <v>0</v>
      </c>
      <c r="ALG19">
        <v>0</v>
      </c>
      <c r="ALH19">
        <v>0</v>
      </c>
      <c r="ALJ19">
        <v>6.5511130867474501</v>
      </c>
      <c r="ALK19">
        <v>4.6559568605741798E-3</v>
      </c>
      <c r="ALL19">
        <v>5.6911634716113602</v>
      </c>
      <c r="ALM19">
        <v>6.5511130827214696</v>
      </c>
      <c r="ALN19">
        <v>5.6911634716113602</v>
      </c>
      <c r="ALO19">
        <v>0</v>
      </c>
      <c r="ALP19">
        <v>17.293055501262302</v>
      </c>
      <c r="ALQ19">
        <v>4.6559568605741798E-3</v>
      </c>
      <c r="ALR19">
        <v>38.124849635514202</v>
      </c>
      <c r="ALS19">
        <v>5.6911634716113602</v>
      </c>
      <c r="ALT19">
        <v>14.6643561004605</v>
      </c>
      <c r="ALU19">
        <v>5.6911634716113602</v>
      </c>
      <c r="ALV19">
        <v>15.0407223409126</v>
      </c>
      <c r="ALW19">
        <v>5.6911634716113602</v>
      </c>
      <c r="ALX19">
        <v>7.22</v>
      </c>
      <c r="ALY19">
        <v>9.9999999999999897E-12</v>
      </c>
      <c r="ALZ19">
        <v>6.5511130827214696</v>
      </c>
      <c r="AMA19">
        <v>9.9999999999999897E-12</v>
      </c>
      <c r="AMB19">
        <v>2.2767565043133701E-3</v>
      </c>
      <c r="AMC19">
        <v>6.5511130827214696</v>
      </c>
      <c r="AMD19">
        <v>0</v>
      </c>
      <c r="AME19">
        <v>6.5511130827214696</v>
      </c>
      <c r="AMF19">
        <v>0</v>
      </c>
      <c r="AMG19">
        <v>6.5511130827214696</v>
      </c>
      <c r="AMH19">
        <v>0</v>
      </c>
      <c r="AMI19">
        <v>0</v>
      </c>
      <c r="AMJ19">
        <v>4.2474999999999996</v>
      </c>
      <c r="AMK19">
        <v>17.325160595808502</v>
      </c>
      <c r="AML19">
        <v>0.106878819403934</v>
      </c>
      <c r="AMM19">
        <v>16.878011473814599</v>
      </c>
      <c r="AMN19">
        <v>0.950268929314249</v>
      </c>
      <c r="AMO19">
        <v>17.3256785950271</v>
      </c>
      <c r="AMP19">
        <v>0.106878819403934</v>
      </c>
      <c r="AMQ19">
        <v>17.396919195008198</v>
      </c>
      <c r="AMR19">
        <v>0.16829729993446399</v>
      </c>
      <c r="AMS19">
        <v>17.3483768262093</v>
      </c>
      <c r="AMT19">
        <v>0.16829729993446399</v>
      </c>
      <c r="AMU19">
        <v>16.4698862407683</v>
      </c>
      <c r="AMV19">
        <v>1.3174533262094601</v>
      </c>
      <c r="AMW19">
        <v>17.282764567407199</v>
      </c>
      <c r="AMX19">
        <v>0.106878819403934</v>
      </c>
      <c r="AMY19">
        <v>17.2706940255358</v>
      </c>
      <c r="AMZ19">
        <v>0.106878819403934</v>
      </c>
      <c r="ANA19">
        <v>17.2692415222925</v>
      </c>
      <c r="ANB19">
        <v>0.16829729993446399</v>
      </c>
      <c r="ANC19">
        <v>17.333219353796402</v>
      </c>
      <c r="AND19">
        <v>0.16829729993446399</v>
      </c>
      <c r="ANE19">
        <v>15.923275303693501</v>
      </c>
      <c r="ANF19">
        <v>1.7704347344274001</v>
      </c>
      <c r="ANG19">
        <v>16.811406797875001</v>
      </c>
      <c r="ANH19">
        <v>0.108674816112921</v>
      </c>
      <c r="ANI19">
        <v>16.819670185026901</v>
      </c>
      <c r="ANJ19">
        <v>0.107032588324807</v>
      </c>
      <c r="ANK19">
        <v>16.730354487499401</v>
      </c>
      <c r="ANL19">
        <v>0.16829729993446399</v>
      </c>
      <c r="ANM19">
        <v>16.8309523607894</v>
      </c>
      <c r="ANN19">
        <v>0.16829729993446399</v>
      </c>
      <c r="ANO19">
        <v>1.4996801183562301</v>
      </c>
      <c r="ANP19">
        <v>1.86686451525145</v>
      </c>
      <c r="ANQ19">
        <v>2.3217923551866999</v>
      </c>
      <c r="ANR19">
        <v>16.878011473814599</v>
      </c>
      <c r="ANS19">
        <v>17.249568849752801</v>
      </c>
      <c r="ANT19">
        <v>17.247952701209599</v>
      </c>
      <c r="ANU19">
        <v>17.272609275459502</v>
      </c>
      <c r="ANV19">
        <v>17.2820040232384</v>
      </c>
      <c r="ANW19">
        <v>16.4698862407683</v>
      </c>
      <c r="ANX19">
        <v>17.216915846840902</v>
      </c>
      <c r="ANY19">
        <v>17.206323309314001</v>
      </c>
      <c r="ANZ19">
        <v>17.263231839155299</v>
      </c>
      <c r="AOA19">
        <v>17.1890505907182</v>
      </c>
      <c r="AOB19">
        <v>15.923275303693501</v>
      </c>
      <c r="AOC19">
        <v>16.7459073720572</v>
      </c>
      <c r="AOD19">
        <v>16.7590498640715</v>
      </c>
      <c r="AOE19">
        <v>16.765245933803001</v>
      </c>
      <c r="AOF19">
        <v>16.654567433226799</v>
      </c>
      <c r="AOG19">
        <v>17.2932999730983</v>
      </c>
      <c r="AOH19">
        <v>4.2474999999999996</v>
      </c>
      <c r="AOI19">
        <v>17.339510081464301</v>
      </c>
      <c r="AOJ19">
        <v>4.2474999999999996</v>
      </c>
    </row>
    <row r="20" spans="1:1076">
      <c r="A20" t="s">
        <v>2964</v>
      </c>
      <c r="B20">
        <v>2.9</v>
      </c>
      <c r="D20">
        <v>2.9</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-29.420235728491399</v>
      </c>
      <c r="GC20">
        <v>114.899427969378</v>
      </c>
      <c r="GD20">
        <v>43.505025803477103</v>
      </c>
      <c r="GE20">
        <v>-19.594756669521701</v>
      </c>
      <c r="GF20">
        <v>81.073213190692798</v>
      </c>
      <c r="GG20">
        <v>33.336512443388898</v>
      </c>
      <c r="GH20">
        <v>-28.4636975209506</v>
      </c>
      <c r="GI20">
        <v>111.30977040285801</v>
      </c>
      <c r="GJ20">
        <v>46.884022487654903</v>
      </c>
      <c r="GK20">
        <v>-19.398487313933401</v>
      </c>
      <c r="GL20">
        <v>76.561207260034195</v>
      </c>
      <c r="GM20">
        <v>30.679920186240398</v>
      </c>
      <c r="GN20">
        <v>-43.562543031277599</v>
      </c>
      <c r="GO20">
        <v>17.048391489405802</v>
      </c>
      <c r="GP20">
        <v>16.938673307865699</v>
      </c>
      <c r="GQ20">
        <v>37.928272861860698</v>
      </c>
      <c r="GR20">
        <v>46.441626337481203</v>
      </c>
      <c r="GS20">
        <v>321.49188005080498</v>
      </c>
      <c r="GT20">
        <v>-27.094279725547999</v>
      </c>
      <c r="GU20">
        <v>17.037676764547999</v>
      </c>
      <c r="GV20">
        <v>16.8846397631517</v>
      </c>
      <c r="GW20">
        <v>26.171151168449001</v>
      </c>
      <c r="GX20">
        <v>36.956625516715597</v>
      </c>
      <c r="GY20">
        <v>249.989768953843</v>
      </c>
      <c r="GZ20">
        <v>-44.110567816769297</v>
      </c>
      <c r="HA20">
        <v>17.133456237696901</v>
      </c>
      <c r="HB20">
        <v>16.992401145886401</v>
      </c>
      <c r="HC20">
        <v>38.342387139737603</v>
      </c>
      <c r="HD20">
        <v>53.361529990644698</v>
      </c>
      <c r="HE20">
        <v>372.80419661471097</v>
      </c>
      <c r="HF20">
        <v>-28.671110803519699</v>
      </c>
      <c r="HG20">
        <v>17.0312097861752</v>
      </c>
      <c r="HH20">
        <v>16.886256858306599</v>
      </c>
      <c r="HI20">
        <v>25.003817533485901</v>
      </c>
      <c r="HJ20">
        <v>35.282680931149002</v>
      </c>
      <c r="HK20">
        <v>244.50930059922399</v>
      </c>
      <c r="HL20">
        <v>-29.792560910856</v>
      </c>
      <c r="HM20">
        <v>16.864127014554299</v>
      </c>
      <c r="HN20">
        <v>17.343344046252302</v>
      </c>
      <c r="HO20">
        <v>94.253119368546294</v>
      </c>
      <c r="HP20">
        <v>148.22100514977399</v>
      </c>
      <c r="HQ20">
        <v>16.564510485681399</v>
      </c>
      <c r="HR20">
        <v>42.051622704510301</v>
      </c>
      <c r="HS20">
        <v>-20.897316034520198</v>
      </c>
      <c r="HT20">
        <v>16.8416952116639</v>
      </c>
      <c r="HU20">
        <v>17.331692033627998</v>
      </c>
      <c r="HV20">
        <v>59.819740542044599</v>
      </c>
      <c r="HW20">
        <v>103.379296731555</v>
      </c>
      <c r="HX20">
        <v>16.567600382326901</v>
      </c>
      <c r="HY20">
        <v>33.052998554969903</v>
      </c>
      <c r="HZ20">
        <v>16.931021065514098</v>
      </c>
      <c r="IA20">
        <v>17.374734540134899</v>
      </c>
      <c r="IB20">
        <v>86.187665464354197</v>
      </c>
      <c r="IC20">
        <v>-26.181807812033099</v>
      </c>
      <c r="ID20">
        <v>141.87999510523099</v>
      </c>
      <c r="IE20">
        <v>16.6733959321692</v>
      </c>
      <c r="IF20">
        <v>42.267680198290499</v>
      </c>
      <c r="IG20">
        <v>4.1452150479683798</v>
      </c>
      <c r="IH20">
        <v>16.854473109400899</v>
      </c>
      <c r="II20">
        <v>17.337708163963299</v>
      </c>
      <c r="IJ20">
        <v>57.027615388513603</v>
      </c>
      <c r="IK20">
        <v>4.8756251347893</v>
      </c>
      <c r="IL20">
        <v>-19.985651208943601</v>
      </c>
      <c r="IM20">
        <v>96.883796267354199</v>
      </c>
      <c r="IN20">
        <v>16.5824908531084</v>
      </c>
      <c r="IO20">
        <v>0.75842750562601602</v>
      </c>
      <c r="IP20">
        <v>30.622380929318499</v>
      </c>
      <c r="IQ20">
        <v>-52.943439882799503</v>
      </c>
      <c r="IR20">
        <v>-32.694044429380497</v>
      </c>
      <c r="IS20">
        <v>-48.024768478258402</v>
      </c>
      <c r="IT20">
        <v>-32.127074712548001</v>
      </c>
      <c r="IU20">
        <v>-443.94653515588101</v>
      </c>
      <c r="IV20">
        <v>-41.910038198821901</v>
      </c>
      <c r="IW20">
        <v>16.630404098149601</v>
      </c>
      <c r="IX20">
        <v>16.564510485681399</v>
      </c>
      <c r="IY20">
        <v>40.107794148742997</v>
      </c>
      <c r="IZ20">
        <v>40.584701979525398</v>
      </c>
      <c r="JA20">
        <v>273.57492392124999</v>
      </c>
      <c r="JB20">
        <v>-25.849499758270898</v>
      </c>
      <c r="JC20">
        <v>16.6897698444645</v>
      </c>
      <c r="JD20">
        <v>16.567600382326901</v>
      </c>
      <c r="JE20">
        <v>28.028407835959001</v>
      </c>
      <c r="JF20">
        <v>35.335450515461801</v>
      </c>
      <c r="JG20">
        <v>235.369901819066</v>
      </c>
      <c r="JH20">
        <v>-43.222803656125599</v>
      </c>
      <c r="JI20">
        <v>16.768203067786601</v>
      </c>
      <c r="JJ20">
        <v>16.6733959321692</v>
      </c>
      <c r="JK20">
        <v>39.474067304111799</v>
      </c>
      <c r="JL20">
        <v>46.696340422528998</v>
      </c>
      <c r="JM20">
        <v>326.89716126350601</v>
      </c>
      <c r="JN20">
        <v>-27.349867489764002</v>
      </c>
      <c r="JO20">
        <v>16.704632397245</v>
      </c>
      <c r="JP20">
        <v>16.5824908531084</v>
      </c>
      <c r="JQ20">
        <v>0.991322692324618</v>
      </c>
      <c r="JR20">
        <v>26.637652436703402</v>
      </c>
      <c r="JS20">
        <v>0.58659479115255397</v>
      </c>
      <c r="JT20">
        <v>34.618880479082399</v>
      </c>
      <c r="JU20">
        <v>237.531546388198</v>
      </c>
      <c r="JV20">
        <v>-30.9063026443411</v>
      </c>
      <c r="JW20">
        <v>122.17533549133</v>
      </c>
      <c r="JX20">
        <v>-43.252854664952501</v>
      </c>
      <c r="JY20">
        <v>-22.5684066567812</v>
      </c>
      <c r="JZ20">
        <v>88.4182618557208</v>
      </c>
      <c r="KA20">
        <v>-27.517030454263701</v>
      </c>
      <c r="KB20">
        <v>-27.3706612041616</v>
      </c>
      <c r="KC20">
        <v>118.949948909865</v>
      </c>
      <c r="KD20">
        <v>-44.709763803263201</v>
      </c>
      <c r="KE20">
        <v>-21.649270601105901</v>
      </c>
      <c r="KF20">
        <v>13.425603630707799</v>
      </c>
      <c r="KG20">
        <v>-136.39748342546099</v>
      </c>
      <c r="KH20">
        <v>1.5649824141651401</v>
      </c>
      <c r="KI20">
        <v>84.988450749821297</v>
      </c>
      <c r="KJ20">
        <v>-27.588972759077802</v>
      </c>
      <c r="KK20">
        <v>-45.296418205328202</v>
      </c>
      <c r="KL20">
        <v>14.506302685688301</v>
      </c>
      <c r="KM20">
        <v>15.1143994551015</v>
      </c>
      <c r="KN20">
        <v>-1.88040205740775</v>
      </c>
      <c r="KO20">
        <v>13.7078183615578</v>
      </c>
      <c r="KP20">
        <v>-3.4432525676262098</v>
      </c>
      <c r="KQ20">
        <v>-231.08533984917699</v>
      </c>
      <c r="KR20">
        <v>-935.03677667485499</v>
      </c>
      <c r="KS20">
        <v>-29.127688306742701</v>
      </c>
      <c r="KT20">
        <v>14.5025616554423</v>
      </c>
      <c r="KU20">
        <v>15.1046839201609</v>
      </c>
      <c r="KV20">
        <v>-0.87244692179041605</v>
      </c>
      <c r="KW20">
        <v>13.7063182309601</v>
      </c>
      <c r="KX20">
        <v>-3.3465013710426401</v>
      </c>
      <c r="KY20">
        <v>-144.99413085260201</v>
      </c>
      <c r="KZ20">
        <v>-587.13153816049805</v>
      </c>
      <c r="LA20">
        <v>-47.484446326616002</v>
      </c>
      <c r="LB20">
        <v>14.5758980834973</v>
      </c>
      <c r="LC20">
        <v>15.1896940350161</v>
      </c>
      <c r="LD20">
        <v>-3.2429529203885501</v>
      </c>
      <c r="LE20">
        <v>13.7744165935919</v>
      </c>
      <c r="LF20">
        <v>-3.4410423363940001</v>
      </c>
      <c r="LG20">
        <v>-235.144234741281</v>
      </c>
      <c r="LH20">
        <v>-937.64760108918097</v>
      </c>
      <c r="LI20">
        <v>-30.361745656610999</v>
      </c>
      <c r="LJ20">
        <v>14.543557566675799</v>
      </c>
      <c r="LK20">
        <v>15.137226120593001</v>
      </c>
      <c r="LL20">
        <v>-1.4217976811498501</v>
      </c>
      <c r="LM20">
        <v>13.7611457483092</v>
      </c>
      <c r="LN20">
        <v>-2.9700799714379098</v>
      </c>
      <c r="LO20">
        <v>-142.56807093896501</v>
      </c>
      <c r="LP20">
        <v>-574.01990289359105</v>
      </c>
      <c r="LQ20">
        <v>-29.640653859574101</v>
      </c>
      <c r="LR20">
        <v>17.229525987705799</v>
      </c>
      <c r="LS20">
        <v>16.440999999999999</v>
      </c>
      <c r="LT20">
        <v>20.016675940791501</v>
      </c>
      <c r="LU20">
        <v>10.555476907687099</v>
      </c>
      <c r="LV20">
        <v>17.298211911100399</v>
      </c>
      <c r="LW20">
        <v>17.017668170029399</v>
      </c>
      <c r="LX20">
        <v>45.770708306912397</v>
      </c>
      <c r="LY20">
        <v>-19.825499815382202</v>
      </c>
      <c r="LZ20">
        <v>17.1894003646999</v>
      </c>
      <c r="MA20">
        <v>16.440999999999999</v>
      </c>
      <c r="MB20">
        <v>11.453362780462299</v>
      </c>
      <c r="MC20">
        <v>10.7195801529653</v>
      </c>
      <c r="MD20">
        <v>17.2515347748807</v>
      </c>
      <c r="ME20">
        <v>16.947805755530901</v>
      </c>
      <c r="MF20">
        <v>26.248676403065598</v>
      </c>
      <c r="MG20">
        <v>-30.656119399629301</v>
      </c>
      <c r="MH20">
        <v>17.215458811392601</v>
      </c>
      <c r="MI20">
        <v>16.440999999999999</v>
      </c>
      <c r="MJ20">
        <v>17.3687063300919</v>
      </c>
      <c r="MK20">
        <v>-4.3495902487452804</v>
      </c>
      <c r="ML20">
        <v>17.298187932742199</v>
      </c>
      <c r="MM20">
        <v>17.0428785583441</v>
      </c>
      <c r="MN20">
        <v>48.388285940647201</v>
      </c>
      <c r="MO20">
        <v>-20.456726929319998</v>
      </c>
      <c r="MP20">
        <v>17.1884608909528</v>
      </c>
      <c r="MQ20">
        <v>16.440999999999999</v>
      </c>
      <c r="MR20">
        <v>11.5346834369627</v>
      </c>
      <c r="MS20">
        <v>10.853975232283</v>
      </c>
      <c r="MT20">
        <v>17.251986975536798</v>
      </c>
      <c r="MU20">
        <v>16.9535543598085</v>
      </c>
      <c r="MV20">
        <v>26.661379609018098</v>
      </c>
      <c r="MW20">
        <v>-26.969893070472601</v>
      </c>
      <c r="MX20">
        <v>17.268731870751399</v>
      </c>
      <c r="MY20">
        <v>17.2421653815429</v>
      </c>
      <c r="MZ20">
        <v>72.165566370644001</v>
      </c>
      <c r="NA20">
        <v>200.127872072332</v>
      </c>
      <c r="NB20">
        <v>17.200305264457999</v>
      </c>
      <c r="NC20">
        <v>16.7383084488349</v>
      </c>
      <c r="ND20">
        <v>46.508765878035</v>
      </c>
      <c r="NE20">
        <v>-17.8996978765758</v>
      </c>
      <c r="NF20">
        <v>17.3189616360747</v>
      </c>
      <c r="NG20">
        <v>17.289326567973301</v>
      </c>
      <c r="NH20">
        <v>51.173826625078497</v>
      </c>
      <c r="NI20">
        <v>152.09460756923301</v>
      </c>
      <c r="NJ20">
        <v>17.222105096610498</v>
      </c>
      <c r="NK20">
        <v>16.722904009692702</v>
      </c>
      <c r="NL20">
        <v>28.110553414619201</v>
      </c>
      <c r="NM20">
        <v>-27.701315386382799</v>
      </c>
      <c r="NN20">
        <v>17.3821005592376</v>
      </c>
      <c r="NO20" s="35">
        <v>17.3673621686712</v>
      </c>
      <c r="NP20">
        <v>85.000073377996202</v>
      </c>
      <c r="NQ20" s="35">
        <v>237.132405896943</v>
      </c>
      <c r="NR20" s="35">
        <v>17.2932205098517</v>
      </c>
      <c r="NS20">
        <v>16.830326002758699</v>
      </c>
      <c r="NT20">
        <v>51.674181325256399</v>
      </c>
      <c r="NU20">
        <v>-18.600865374344998</v>
      </c>
      <c r="NV20">
        <v>17.304689096487198</v>
      </c>
      <c r="NW20">
        <v>17.274342317877</v>
      </c>
      <c r="NX20">
        <v>1.7</v>
      </c>
      <c r="NY20">
        <v>50.024042416140396</v>
      </c>
      <c r="NZ20">
        <v>146.79947936747601</v>
      </c>
      <c r="OA20">
        <v>17.215965422444601</v>
      </c>
      <c r="OB20">
        <v>16.733228507763901</v>
      </c>
      <c r="OC20">
        <v>1.7</v>
      </c>
      <c r="OD20">
        <v>28.8973498252107</v>
      </c>
      <c r="OE20">
        <v>1.7</v>
      </c>
      <c r="OF20">
        <v>1.7</v>
      </c>
      <c r="OG20">
        <v>-25.3858555841894</v>
      </c>
      <c r="OH20">
        <v>16.709942692987099</v>
      </c>
      <c r="OI20">
        <v>16.779044911988599</v>
      </c>
      <c r="OJ20">
        <v>76.716787469061003</v>
      </c>
      <c r="OK20">
        <v>264.51245039949202</v>
      </c>
      <c r="OL20">
        <v>16.576231284797501</v>
      </c>
      <c r="OM20">
        <v>15.8291027625531</v>
      </c>
      <c r="ON20">
        <v>26.581217267062701</v>
      </c>
      <c r="OO20">
        <v>-16.578107748784301</v>
      </c>
      <c r="OP20">
        <v>16.846520140524699</v>
      </c>
      <c r="OQ20">
        <v>16.9154621612842</v>
      </c>
      <c r="OR20">
        <v>60.6746976370734</v>
      </c>
      <c r="OS20">
        <v>213.756928380875</v>
      </c>
      <c r="OT20">
        <v>16.6628623997826</v>
      </c>
      <c r="OU20">
        <v>15.8474858371524</v>
      </c>
      <c r="OV20">
        <v>16.942506962235001</v>
      </c>
      <c r="OW20">
        <v>-25.929139469317001</v>
      </c>
      <c r="OX20">
        <v>16.869335769343301</v>
      </c>
      <c r="OY20">
        <v>16.9573885132003</v>
      </c>
      <c r="OZ20">
        <v>94.969438901925798</v>
      </c>
      <c r="PA20">
        <v>322.48245188957401</v>
      </c>
      <c r="PB20">
        <v>16.699869228900301</v>
      </c>
      <c r="PC20">
        <v>15.9221860716073</v>
      </c>
      <c r="PD20">
        <v>31.4273541216821</v>
      </c>
      <c r="PE20">
        <v>-17.2669529156097</v>
      </c>
      <c r="PF20">
        <v>16.862496971328099</v>
      </c>
      <c r="PG20">
        <v>16.9317465918379</v>
      </c>
      <c r="PH20">
        <v>1.7</v>
      </c>
      <c r="PI20">
        <v>61.107320691149702</v>
      </c>
      <c r="PJ20">
        <v>214.39521168181</v>
      </c>
      <c r="PK20">
        <v>16.680694233996501</v>
      </c>
      <c r="PL20">
        <v>15.8732647402182</v>
      </c>
      <c r="PM20" s="35">
        <v>1.7</v>
      </c>
      <c r="PN20">
        <v>17.816839483735102</v>
      </c>
      <c r="PO20">
        <v>16.758421553663101</v>
      </c>
      <c r="PP20">
        <v>16.685710098692699</v>
      </c>
      <c r="PQ20">
        <v>16.793110757804101</v>
      </c>
      <c r="PR20">
        <v>16.689735200082701</v>
      </c>
      <c r="PS20">
        <v>18.204546197819599</v>
      </c>
      <c r="PT20">
        <v>16.407143845921802</v>
      </c>
      <c r="PU20">
        <v>16.383626801512701</v>
      </c>
      <c r="PV20">
        <v>16.4963350340593</v>
      </c>
      <c r="PW20">
        <v>16.396131900080398</v>
      </c>
      <c r="PX20">
        <v>17.612021133272801</v>
      </c>
      <c r="PY20">
        <v>15.3079219416129</v>
      </c>
      <c r="PZ20">
        <v>15.2999688574037</v>
      </c>
      <c r="QA20">
        <v>15.3838437512205</v>
      </c>
      <c r="QB20">
        <v>15.326019010473701</v>
      </c>
      <c r="QC20">
        <v>16.387632182858798</v>
      </c>
      <c r="QD20">
        <v>16.5148608705687</v>
      </c>
      <c r="QE20">
        <v>16.3579244426227</v>
      </c>
      <c r="QF20">
        <v>16.2604866321918</v>
      </c>
      <c r="QG20">
        <v>16.397265054615001</v>
      </c>
      <c r="QH20">
        <v>16.279433914583201</v>
      </c>
      <c r="QI20">
        <v>18.3545591045654</v>
      </c>
      <c r="QJ20">
        <v>15.986253356554201</v>
      </c>
      <c r="QK20">
        <v>15.937902634171101</v>
      </c>
      <c r="QL20">
        <v>16.089121223916301</v>
      </c>
      <c r="QM20">
        <v>15.9668905798965</v>
      </c>
      <c r="QN20">
        <v>110.62208929662</v>
      </c>
      <c r="QO20">
        <v>17.741735151871701</v>
      </c>
      <c r="QP20">
        <v>-178.436290228172</v>
      </c>
      <c r="QQ20">
        <v>15.0048448915932</v>
      </c>
      <c r="QR20">
        <v>14.975880581731399</v>
      </c>
      <c r="QS20">
        <v>15.097971040869</v>
      </c>
      <c r="QT20">
        <v>15.0128864229805</v>
      </c>
      <c r="QU20">
        <v>16.559739034128999</v>
      </c>
      <c r="QV20">
        <v>15.8742874239543</v>
      </c>
      <c r="QW20">
        <v>0</v>
      </c>
      <c r="QX20">
        <v>0</v>
      </c>
      <c r="QY20">
        <v>0</v>
      </c>
      <c r="QZ20">
        <v>0</v>
      </c>
      <c r="RA20">
        <v>0</v>
      </c>
      <c r="RB20">
        <v>0</v>
      </c>
      <c r="RC20">
        <v>0</v>
      </c>
      <c r="RD20">
        <v>0</v>
      </c>
      <c r="RE20">
        <v>0</v>
      </c>
      <c r="RF20">
        <v>0</v>
      </c>
      <c r="RG20">
        <v>0</v>
      </c>
      <c r="RH20" s="35">
        <v>0</v>
      </c>
      <c r="RI20">
        <v>273.88538531083498</v>
      </c>
      <c r="RJ20" s="35">
        <v>0</v>
      </c>
      <c r="RK20">
        <v>15.9574273315824</v>
      </c>
      <c r="RL20">
        <v>8242.7987938856095</v>
      </c>
      <c r="RM20" s="35">
        <v>8242.7987938856095</v>
      </c>
      <c r="RN20">
        <v>12444.7059787691</v>
      </c>
      <c r="RO20" s="35">
        <v>180.26132164041101</v>
      </c>
      <c r="RP20">
        <v>0</v>
      </c>
      <c r="RQ20" s="35">
        <v>15.8352631656909</v>
      </c>
      <c r="RR20" s="35">
        <v>5365.9723453405204</v>
      </c>
      <c r="RS20">
        <v>5365.9723453405204</v>
      </c>
      <c r="RT20">
        <v>8035.5963850742601</v>
      </c>
      <c r="RU20">
        <v>255.372511339683</v>
      </c>
      <c r="RV20">
        <v>0</v>
      </c>
      <c r="RW20" s="35">
        <v>16.001419351425898</v>
      </c>
      <c r="RX20">
        <v>8156.6727602639603</v>
      </c>
      <c r="RY20">
        <v>8156.6727602639603</v>
      </c>
      <c r="RZ20">
        <v>12357.9485827057</v>
      </c>
      <c r="SA20">
        <v>175.820179536578</v>
      </c>
      <c r="SB20">
        <v>0</v>
      </c>
      <c r="SC20">
        <v>15.869132629083801</v>
      </c>
      <c r="SD20">
        <v>5327.2946278380596</v>
      </c>
      <c r="SE20">
        <v>5327.2946278380596</v>
      </c>
      <c r="SF20">
        <v>7996.57940285934</v>
      </c>
      <c r="SG20">
        <v>0</v>
      </c>
      <c r="SH20">
        <v>1990.6241187809401</v>
      </c>
      <c r="SI20">
        <v>18.504572011311101</v>
      </c>
      <c r="SJ20">
        <v>20497.061672082898</v>
      </c>
      <c r="SK20">
        <v>20497.061672082898</v>
      </c>
      <c r="SL20">
        <v>42329.053948337903</v>
      </c>
      <c r="SM20" s="35">
        <v>21.1111</v>
      </c>
      <c r="SN20">
        <v>23.8889</v>
      </c>
      <c r="SO20">
        <v>0</v>
      </c>
      <c r="SP20">
        <v>127.603194389751</v>
      </c>
      <c r="SQ20">
        <v>16.774900963904901</v>
      </c>
      <c r="SR20">
        <v>0</v>
      </c>
      <c r="SS20">
        <v>0</v>
      </c>
      <c r="ST20">
        <v>0</v>
      </c>
      <c r="SU20">
        <v>0</v>
      </c>
      <c r="SV20">
        <v>94.254777687924303</v>
      </c>
      <c r="SW20">
        <v>16.7502739501336</v>
      </c>
      <c r="SX20">
        <v>0</v>
      </c>
      <c r="SY20" s="35">
        <v>0</v>
      </c>
      <c r="SZ20">
        <v>0</v>
      </c>
      <c r="TA20">
        <v>0</v>
      </c>
      <c r="TB20">
        <v>135.429885004287</v>
      </c>
      <c r="TC20">
        <v>16.856484795813699</v>
      </c>
      <c r="TD20">
        <v>0</v>
      </c>
      <c r="TE20">
        <v>0</v>
      </c>
      <c r="TF20">
        <v>0</v>
      </c>
      <c r="TG20">
        <v>0</v>
      </c>
      <c r="TH20">
        <v>89.493048604253502</v>
      </c>
      <c r="TI20">
        <v>16.750524527614299</v>
      </c>
      <c r="TJ20">
        <v>0</v>
      </c>
      <c r="TK20">
        <v>0</v>
      </c>
      <c r="TL20">
        <v>0</v>
      </c>
      <c r="TM20">
        <v>141.322199831604</v>
      </c>
      <c r="TN20">
        <v>29.294848043664398</v>
      </c>
      <c r="TO20">
        <v>18.0215696177872</v>
      </c>
      <c r="TP20">
        <v>0</v>
      </c>
      <c r="TQ20">
        <v>0</v>
      </c>
      <c r="TR20">
        <v>0</v>
      </c>
      <c r="TS20">
        <v>326.76060632150097</v>
      </c>
      <c r="TT20">
        <v>0</v>
      </c>
      <c r="TU20">
        <v>15.5653628671866</v>
      </c>
      <c r="TV20">
        <v>8906.3124874278492</v>
      </c>
      <c r="TW20">
        <v>8906.3124874278492</v>
      </c>
      <c r="TX20">
        <v>13114.0730995463</v>
      </c>
      <c r="TY20">
        <v>218.81054902687899</v>
      </c>
      <c r="TZ20">
        <v>0</v>
      </c>
      <c r="UA20">
        <v>15.4921784668295</v>
      </c>
      <c r="UB20">
        <v>5744.58225819156</v>
      </c>
      <c r="UC20">
        <v>5744.58225819156</v>
      </c>
      <c r="UD20">
        <v>8417.4587574330908</v>
      </c>
      <c r="UE20">
        <v>316.98324827263599</v>
      </c>
      <c r="UF20">
        <v>0</v>
      </c>
      <c r="UG20">
        <v>15.681907413773301</v>
      </c>
      <c r="UH20">
        <v>8712.43468208577</v>
      </c>
      <c r="UI20">
        <v>8712.43468208577</v>
      </c>
      <c r="UJ20">
        <v>12918.386378347799</v>
      </c>
      <c r="UK20">
        <v>211.45574513520401</v>
      </c>
      <c r="UL20">
        <v>0</v>
      </c>
      <c r="UM20">
        <v>15.5376492597126</v>
      </c>
      <c r="UN20">
        <v>5690.52925218158</v>
      </c>
      <c r="UO20">
        <v>5690.52925218158</v>
      </c>
      <c r="UP20">
        <v>8362.9097180775298</v>
      </c>
      <c r="UQ20">
        <v>0</v>
      </c>
      <c r="UR20">
        <v>2262.4566781231001</v>
      </c>
      <c r="US20">
        <v>17.871449170470601</v>
      </c>
      <c r="UT20">
        <v>26892.2077353532</v>
      </c>
      <c r="UU20">
        <v>26892.2077353532</v>
      </c>
      <c r="UV20">
        <v>48251.074799527902</v>
      </c>
      <c r="UW20">
        <v>21.1111</v>
      </c>
      <c r="UX20">
        <v>23.8889</v>
      </c>
      <c r="UY20">
        <v>0</v>
      </c>
      <c r="UZ20">
        <v>122.50712922059</v>
      </c>
      <c r="VA20">
        <v>16.3476105749859</v>
      </c>
      <c r="VB20">
        <v>0</v>
      </c>
      <c r="VC20">
        <v>0</v>
      </c>
      <c r="VD20">
        <v>0</v>
      </c>
      <c r="VE20">
        <v>0</v>
      </c>
      <c r="VF20">
        <v>93.233465802368599</v>
      </c>
      <c r="VG20">
        <v>16.390540544082601</v>
      </c>
      <c r="VH20">
        <v>0</v>
      </c>
      <c r="VI20">
        <v>0</v>
      </c>
      <c r="VJ20">
        <v>0</v>
      </c>
      <c r="VK20">
        <v>0</v>
      </c>
      <c r="VL20">
        <v>125.620562668104</v>
      </c>
      <c r="VM20">
        <v>16.487041885193001</v>
      </c>
      <c r="VN20">
        <v>0</v>
      </c>
      <c r="VO20">
        <v>0</v>
      </c>
      <c r="VP20">
        <v>0</v>
      </c>
      <c r="VQ20">
        <v>0</v>
      </c>
      <c r="VR20">
        <v>89.197807902807298</v>
      </c>
      <c r="VS20">
        <v>16.413228599879101</v>
      </c>
      <c r="VT20">
        <v>0</v>
      </c>
      <c r="VU20">
        <v>0</v>
      </c>
      <c r="VV20">
        <v>0</v>
      </c>
      <c r="VW20">
        <v>329.49741635462999</v>
      </c>
      <c r="VX20">
        <v>0</v>
      </c>
      <c r="VY20">
        <v>17.457954651638101</v>
      </c>
      <c r="VZ20">
        <v>0</v>
      </c>
      <c r="WA20">
        <v>0</v>
      </c>
      <c r="WB20">
        <v>0</v>
      </c>
      <c r="WC20">
        <v>385.96090769130001</v>
      </c>
      <c r="WD20">
        <v>0</v>
      </c>
      <c r="WE20">
        <v>14.7017678415736</v>
      </c>
      <c r="WF20">
        <v>10318.8285559669</v>
      </c>
      <c r="WG20">
        <v>10318.8285559669</v>
      </c>
      <c r="WH20">
        <v>14537.107453704901</v>
      </c>
      <c r="WI20">
        <v>0</v>
      </c>
      <c r="WJ20">
        <v>265.94407161981599</v>
      </c>
      <c r="WK20">
        <v>0</v>
      </c>
      <c r="WL20">
        <v>14.6517923060591</v>
      </c>
      <c r="WM20">
        <v>6630.5601873504402</v>
      </c>
      <c r="WN20">
        <v>6630.5601873504402</v>
      </c>
      <c r="WO20">
        <v>9309.8966179905201</v>
      </c>
      <c r="WP20">
        <v>21.1111</v>
      </c>
      <c r="WQ20">
        <v>23.8889</v>
      </c>
      <c r="WR20">
        <v>383.96928488869497</v>
      </c>
      <c r="WS20">
        <v>0</v>
      </c>
      <c r="WT20">
        <v>14.812098330517401</v>
      </c>
      <c r="WU20">
        <v>10141.448496573999</v>
      </c>
      <c r="WV20">
        <v>10141.448496573999</v>
      </c>
      <c r="WW20">
        <v>14358.0706106984</v>
      </c>
      <c r="WX20">
        <v>0</v>
      </c>
      <c r="WY20">
        <v>256.87325189508198</v>
      </c>
      <c r="WZ20">
        <v>0</v>
      </c>
      <c r="XA20">
        <v>14.699753835487201</v>
      </c>
      <c r="XB20">
        <v>6573.0090557173298</v>
      </c>
      <c r="XC20">
        <v>6573.0090557173298</v>
      </c>
      <c r="XD20">
        <v>9251.8729888190501</v>
      </c>
      <c r="XE20">
        <v>0</v>
      </c>
      <c r="XF20">
        <v>1744.53783802206</v>
      </c>
      <c r="XG20">
        <v>16.731845885399199</v>
      </c>
      <c r="XH20">
        <v>34274.937923310099</v>
      </c>
      <c r="XI20">
        <v>34274.937923310099</v>
      </c>
      <c r="XJ20">
        <v>55225.332307858902</v>
      </c>
      <c r="XK20">
        <v>21.1111</v>
      </c>
      <c r="XL20">
        <v>23.8889</v>
      </c>
      <c r="XM20">
        <v>125.261525639738</v>
      </c>
      <c r="XN20">
        <v>0</v>
      </c>
      <c r="XO20">
        <v>14.3263403858841</v>
      </c>
      <c r="XP20">
        <v>0</v>
      </c>
      <c r="XQ20">
        <v>0</v>
      </c>
      <c r="XR20">
        <v>0</v>
      </c>
      <c r="XS20">
        <v>75.586354082398302</v>
      </c>
      <c r="XT20">
        <v>0</v>
      </c>
      <c r="XU20">
        <v>14.314917638112499</v>
      </c>
      <c r="XV20">
        <v>0</v>
      </c>
      <c r="XW20">
        <v>0</v>
      </c>
      <c r="XX20">
        <v>0</v>
      </c>
      <c r="XY20">
        <v>133.03377025429199</v>
      </c>
      <c r="XZ20">
        <v>0</v>
      </c>
      <c r="YA20">
        <v>14.401694121381</v>
      </c>
      <c r="YB20">
        <v>0</v>
      </c>
      <c r="YC20">
        <v>0</v>
      </c>
      <c r="YD20">
        <v>0</v>
      </c>
      <c r="YE20">
        <v>75.239475150441393</v>
      </c>
      <c r="YF20">
        <v>0</v>
      </c>
      <c r="YG20">
        <v>14.3596380079335</v>
      </c>
      <c r="YH20">
        <v>0</v>
      </c>
      <c r="YI20">
        <v>0</v>
      </c>
      <c r="YJ20">
        <v>0</v>
      </c>
      <c r="YK20">
        <v>1601.3184728640599</v>
      </c>
      <c r="YL20">
        <v>0</v>
      </c>
      <c r="YM20">
        <v>15.7770729901662</v>
      </c>
      <c r="YN20">
        <v>0</v>
      </c>
      <c r="YO20">
        <v>0</v>
      </c>
      <c r="YP20">
        <v>0</v>
      </c>
      <c r="YQ20">
        <v>0</v>
      </c>
      <c r="YR20">
        <v>63.188776408214601</v>
      </c>
      <c r="YS20">
        <v>17.149048028187199</v>
      </c>
      <c r="YT20">
        <v>0</v>
      </c>
      <c r="YU20">
        <v>0</v>
      </c>
      <c r="YV20">
        <v>0</v>
      </c>
      <c r="YW20">
        <v>0</v>
      </c>
      <c r="YX20">
        <v>35.5199198737822</v>
      </c>
      <c r="YY20">
        <v>17.113650297977301</v>
      </c>
      <c r="YZ20">
        <v>0</v>
      </c>
      <c r="ZA20">
        <v>0</v>
      </c>
      <c r="ZB20">
        <v>0</v>
      </c>
      <c r="ZC20">
        <v>0</v>
      </c>
      <c r="ZD20">
        <v>61.833542828277402</v>
      </c>
      <c r="ZE20">
        <v>17.1424376896877</v>
      </c>
      <c r="ZF20">
        <v>0</v>
      </c>
      <c r="ZG20">
        <v>0</v>
      </c>
      <c r="ZH20">
        <v>0</v>
      </c>
      <c r="ZI20">
        <v>0</v>
      </c>
      <c r="ZJ20">
        <v>35.3610117285331</v>
      </c>
      <c r="ZK20">
        <v>17.112429788364398</v>
      </c>
      <c r="ZL20">
        <v>0</v>
      </c>
      <c r="ZM20">
        <v>0</v>
      </c>
      <c r="ZN20">
        <v>0</v>
      </c>
      <c r="ZO20">
        <v>0</v>
      </c>
      <c r="ZP20">
        <v>3375.7448326775698</v>
      </c>
      <c r="ZQ20">
        <v>16.8254733313576</v>
      </c>
      <c r="ZR20">
        <v>0</v>
      </c>
      <c r="ZS20">
        <v>0</v>
      </c>
      <c r="ZT20">
        <v>0</v>
      </c>
      <c r="ZU20">
        <v>0</v>
      </c>
      <c r="ZV20">
        <v>121.978544169339</v>
      </c>
      <c r="ZW20">
        <v>17.0449759264629</v>
      </c>
      <c r="ZX20">
        <v>0</v>
      </c>
      <c r="ZY20">
        <v>0</v>
      </c>
      <c r="ZZ20">
        <v>0</v>
      </c>
      <c r="AAA20">
        <v>0</v>
      </c>
      <c r="AAB20">
        <v>81.021180938442299</v>
      </c>
      <c r="AAC20">
        <v>17.072299907885899</v>
      </c>
      <c r="AAD20">
        <v>0</v>
      </c>
      <c r="AAE20">
        <v>0</v>
      </c>
      <c r="AAF20">
        <v>0</v>
      </c>
      <c r="AAG20">
        <v>0</v>
      </c>
      <c r="AAH20">
        <v>138.344854416115</v>
      </c>
      <c r="AAI20">
        <v>17.124804859510402</v>
      </c>
      <c r="AAJ20">
        <v>0</v>
      </c>
      <c r="AAK20">
        <v>0</v>
      </c>
      <c r="AAL20">
        <v>0</v>
      </c>
      <c r="AAM20">
        <v>0</v>
      </c>
      <c r="AAN20">
        <v>79.8286344525999</v>
      </c>
      <c r="AAO20">
        <v>17.063140437502099</v>
      </c>
      <c r="AAP20">
        <v>0</v>
      </c>
      <c r="AAQ20">
        <v>0</v>
      </c>
      <c r="AAR20">
        <v>0</v>
      </c>
      <c r="AAS20">
        <v>0</v>
      </c>
      <c r="AAT20">
        <v>3317.0911301609699</v>
      </c>
      <c r="AAU20">
        <v>16.436910848390301</v>
      </c>
      <c r="AAV20">
        <v>0</v>
      </c>
      <c r="AAW20">
        <v>0</v>
      </c>
      <c r="AAX20">
        <v>0</v>
      </c>
      <c r="AAY20">
        <v>0</v>
      </c>
      <c r="AAZ20">
        <v>117.27937687041</v>
      </c>
      <c r="ABA20">
        <v>16.463269970918098</v>
      </c>
      <c r="ABB20">
        <v>0</v>
      </c>
      <c r="ABC20">
        <v>0</v>
      </c>
      <c r="ABD20">
        <v>0</v>
      </c>
      <c r="ABE20">
        <v>0</v>
      </c>
      <c r="ABF20">
        <v>86.953628207059793</v>
      </c>
      <c r="ABG20">
        <v>16.548042320228401</v>
      </c>
      <c r="ABH20">
        <v>0</v>
      </c>
      <c r="ABI20">
        <v>0</v>
      </c>
      <c r="ABJ20">
        <v>0</v>
      </c>
      <c r="ABK20">
        <v>0</v>
      </c>
      <c r="ABL20">
        <v>139.88615576361801</v>
      </c>
      <c r="ABM20">
        <v>16.573537649549699</v>
      </c>
      <c r="ABN20">
        <v>0</v>
      </c>
      <c r="ABO20">
        <v>0</v>
      </c>
      <c r="ABP20">
        <v>0</v>
      </c>
      <c r="ABQ20">
        <v>0</v>
      </c>
      <c r="ABR20">
        <v>87.495193134436505</v>
      </c>
      <c r="ABS20">
        <v>16.562273620194301</v>
      </c>
      <c r="ABT20">
        <v>0</v>
      </c>
      <c r="ABU20">
        <v>0</v>
      </c>
      <c r="ABV20">
        <v>0</v>
      </c>
      <c r="ABW20">
        <v>0</v>
      </c>
      <c r="ABX20">
        <v>2531.3836377613802</v>
      </c>
      <c r="ABY20">
        <v>15.8742874239543</v>
      </c>
      <c r="ABZ20">
        <v>0</v>
      </c>
      <c r="ACA20">
        <v>0</v>
      </c>
      <c r="ACB20">
        <v>0</v>
      </c>
      <c r="ACC20">
        <v>0</v>
      </c>
      <c r="ACD20">
        <v>0</v>
      </c>
      <c r="ACE20">
        <v>0</v>
      </c>
      <c r="ACF20">
        <v>6.4858278548502701</v>
      </c>
      <c r="ACG20">
        <v>6.4858278548502701</v>
      </c>
      <c r="ACH20">
        <v>0</v>
      </c>
      <c r="ACI20">
        <v>0</v>
      </c>
      <c r="ACJ20">
        <v>0</v>
      </c>
      <c r="ACK20">
        <v>21.11</v>
      </c>
      <c r="ACL20">
        <v>21.11</v>
      </c>
      <c r="ACM20">
        <v>0</v>
      </c>
      <c r="ACN20">
        <v>0</v>
      </c>
      <c r="ACO20">
        <v>0</v>
      </c>
      <c r="ACP20">
        <v>17760.224201572099</v>
      </c>
      <c r="ACR20">
        <v>3172.9100226948199</v>
      </c>
      <c r="ACT20">
        <v>20933.134224266902</v>
      </c>
      <c r="ACV20">
        <v>18.562810260008199</v>
      </c>
      <c r="ACW20">
        <v>18.3911269012284</v>
      </c>
      <c r="ACX20">
        <v>0.85</v>
      </c>
      <c r="ACY20">
        <v>4.8972082539397102</v>
      </c>
      <c r="ACZ20">
        <v>0.88894616163408102</v>
      </c>
      <c r="ADA20">
        <v>17.857314611613202</v>
      </c>
      <c r="ADB20">
        <v>17.407651572657201</v>
      </c>
      <c r="ADC20">
        <v>1.7</v>
      </c>
      <c r="ADD20">
        <v>10.1910014485965</v>
      </c>
      <c r="ADE20">
        <v>0.68162179275648205</v>
      </c>
      <c r="ADF20">
        <v>16.6987262499464</v>
      </c>
      <c r="ADG20">
        <v>16.423934502025102</v>
      </c>
      <c r="ADH20">
        <v>1.7</v>
      </c>
      <c r="ADI20">
        <v>12.079441391363501</v>
      </c>
      <c r="ADJ20">
        <v>0.66330754253992696</v>
      </c>
      <c r="ADK20">
        <v>16.475312572721499</v>
      </c>
      <c r="ADL20">
        <v>16.475312572721499</v>
      </c>
      <c r="ADM20">
        <v>0</v>
      </c>
      <c r="ADN20">
        <v>0</v>
      </c>
      <c r="ADO20">
        <v>1</v>
      </c>
      <c r="ADP20">
        <v>16.3741318163218</v>
      </c>
      <c r="ADQ20">
        <v>16.3741318163218</v>
      </c>
      <c r="ADR20">
        <v>0</v>
      </c>
      <c r="ADS20">
        <v>0</v>
      </c>
      <c r="ADT20">
        <v>1</v>
      </c>
      <c r="ADU20">
        <v>16.507646254912199</v>
      </c>
      <c r="ADV20">
        <v>16.507646254912199</v>
      </c>
      <c r="ADW20">
        <v>0</v>
      </c>
      <c r="ADX20">
        <v>0</v>
      </c>
      <c r="ADY20">
        <v>1</v>
      </c>
      <c r="ADZ20">
        <v>16.396411089475102</v>
      </c>
      <c r="AEA20">
        <v>16.396411089475102</v>
      </c>
      <c r="AEB20">
        <v>0</v>
      </c>
      <c r="AEC20">
        <v>0</v>
      </c>
      <c r="AED20">
        <v>1</v>
      </c>
      <c r="AEE20">
        <v>16.1120374475401</v>
      </c>
      <c r="AEF20">
        <v>16.1120374475401</v>
      </c>
      <c r="AEG20">
        <v>0</v>
      </c>
      <c r="AEH20">
        <v>0</v>
      </c>
      <c r="AEI20">
        <v>1</v>
      </c>
      <c r="AEJ20">
        <v>16.063492121476401</v>
      </c>
      <c r="AEK20">
        <v>16.063492121476401</v>
      </c>
      <c r="AEL20">
        <v>0</v>
      </c>
      <c r="AEM20">
        <v>0</v>
      </c>
      <c r="AEN20">
        <v>1</v>
      </c>
      <c r="AEO20">
        <v>16.218624829087702</v>
      </c>
      <c r="AEP20">
        <v>16.218624829087702</v>
      </c>
      <c r="AEQ20">
        <v>0</v>
      </c>
      <c r="AER20">
        <v>0</v>
      </c>
      <c r="AES20">
        <v>1</v>
      </c>
      <c r="AET20">
        <v>16.097065418438401</v>
      </c>
      <c r="AEU20">
        <v>16.097065418438401</v>
      </c>
      <c r="AEV20">
        <v>0</v>
      </c>
      <c r="AEW20">
        <v>0</v>
      </c>
      <c r="AEX20">
        <v>1</v>
      </c>
      <c r="AEY20">
        <v>15.231548290299701</v>
      </c>
      <c r="AEZ20">
        <v>15.231548290299701</v>
      </c>
      <c r="AFA20">
        <v>0</v>
      </c>
      <c r="AFB20">
        <v>0</v>
      </c>
      <c r="AFC20">
        <v>1</v>
      </c>
      <c r="AFD20">
        <v>15.208202233908301</v>
      </c>
      <c r="AFE20">
        <v>15.208202233908301</v>
      </c>
      <c r="AFF20">
        <v>0</v>
      </c>
      <c r="AFG20">
        <v>0</v>
      </c>
      <c r="AFH20">
        <v>1</v>
      </c>
      <c r="AFI20">
        <v>15.3307623762906</v>
      </c>
      <c r="AFJ20">
        <v>15.3307623762906</v>
      </c>
      <c r="AFK20">
        <v>0</v>
      </c>
      <c r="AFL20">
        <v>0</v>
      </c>
      <c r="AFM20">
        <v>1</v>
      </c>
      <c r="AFN20">
        <v>15.2450029302017</v>
      </c>
      <c r="AFO20">
        <v>15.2450029302017</v>
      </c>
      <c r="AFP20">
        <v>0</v>
      </c>
      <c r="AFQ20">
        <v>0</v>
      </c>
      <c r="AFR20">
        <v>1</v>
      </c>
      <c r="AFS20">
        <v>-1.9197435762227399</v>
      </c>
      <c r="AFT20">
        <v>-1.9248932166975501</v>
      </c>
      <c r="AFU20">
        <v>-1.9367096281284399</v>
      </c>
      <c r="AFV20">
        <v>-1.93904932209062</v>
      </c>
      <c r="AFW20">
        <v>-1.96539759919628</v>
      </c>
      <c r="AFX20">
        <v>-1.9808515271653</v>
      </c>
      <c r="AFY20">
        <v>-1.98287177571977</v>
      </c>
      <c r="AFZ20">
        <v>-1.9867101508210601</v>
      </c>
      <c r="AGA20">
        <v>-2.1119156364246301</v>
      </c>
      <c r="AGB20">
        <v>-2.1250521943671798</v>
      </c>
      <c r="AGC20">
        <v>-2.1227008103526401</v>
      </c>
      <c r="AGD20">
        <v>-2.12735623782606</v>
      </c>
      <c r="AGE20">
        <v>-1.6395063529435601</v>
      </c>
      <c r="AGF20">
        <v>-1.7878536119633499</v>
      </c>
      <c r="AGG20">
        <v>-1.95998261414349</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B20">
        <v>0</v>
      </c>
      <c r="AID20">
        <v>0</v>
      </c>
      <c r="AIF20">
        <v>0</v>
      </c>
      <c r="AIH20">
        <v>0</v>
      </c>
      <c r="AIJ20">
        <v>0</v>
      </c>
      <c r="AIL20">
        <v>0</v>
      </c>
      <c r="AIN20">
        <v>0</v>
      </c>
      <c r="AIP20">
        <v>0</v>
      </c>
      <c r="AIR20">
        <v>0</v>
      </c>
      <c r="AIT20">
        <v>0</v>
      </c>
      <c r="AIV20">
        <v>0</v>
      </c>
      <c r="AIX20">
        <v>0</v>
      </c>
      <c r="AIZ20">
        <v>0</v>
      </c>
      <c r="AJB20">
        <v>0</v>
      </c>
      <c r="AJD20">
        <v>0</v>
      </c>
      <c r="AJE20">
        <v>56381.965115775201</v>
      </c>
      <c r="AJG20">
        <v>-3.0688403852505801E-5</v>
      </c>
      <c r="AJJ20">
        <v>2613.7753939415102</v>
      </c>
      <c r="AJL20">
        <v>235.17477943427599</v>
      </c>
      <c r="AJM20">
        <v>8.5880691557145603</v>
      </c>
      <c r="AJN20">
        <v>8.39530605548563</v>
      </c>
      <c r="AJO20">
        <v>14.373226312845</v>
      </c>
      <c r="AJP20">
        <v>16.468686074427801</v>
      </c>
      <c r="AJQ20">
        <v>8.6860625177717896</v>
      </c>
      <c r="AJR20">
        <v>7.9175497931211503</v>
      </c>
      <c r="AJS20">
        <v>13.494026043444</v>
      </c>
      <c r="AJT20">
        <v>15.564268687472699</v>
      </c>
      <c r="AJU20">
        <v>9.9263243115139499</v>
      </c>
      <c r="AJV20">
        <v>10.069546264221801</v>
      </c>
      <c r="AJW20">
        <v>15.560263279522999</v>
      </c>
      <c r="AJX20">
        <v>23.599948920817798</v>
      </c>
      <c r="AJY20">
        <v>0</v>
      </c>
      <c r="AJZ20">
        <v>0</v>
      </c>
      <c r="AKA20">
        <v>56381.970561852497</v>
      </c>
      <c r="AKB20">
        <v>0</v>
      </c>
      <c r="AKC20">
        <v>0</v>
      </c>
      <c r="AKD20">
        <v>56227.785647140103</v>
      </c>
      <c r="AKE20">
        <v>72053.295653046604</v>
      </c>
      <c r="AKF20">
        <v>259391864.350968</v>
      </c>
      <c r="AKG20">
        <v>74.091761796205702</v>
      </c>
      <c r="AKH20">
        <v>80</v>
      </c>
      <c r="AKI20">
        <v>2.2767571138078302</v>
      </c>
      <c r="AKJ20">
        <v>0.78718317390447401</v>
      </c>
      <c r="AKK20">
        <v>0</v>
      </c>
      <c r="AKL20">
        <v>0</v>
      </c>
      <c r="AKM20">
        <v>0</v>
      </c>
      <c r="AKN20">
        <v>74.091761796205702</v>
      </c>
      <c r="AKO20">
        <v>74.091761796205702</v>
      </c>
      <c r="AKP20">
        <v>0</v>
      </c>
      <c r="AKQ20">
        <v>0</v>
      </c>
      <c r="AKR20">
        <v>616739.65884963598</v>
      </c>
      <c r="AKV20">
        <v>0</v>
      </c>
      <c r="AKZ20">
        <v>0</v>
      </c>
      <c r="ALD20">
        <v>21.11</v>
      </c>
      <c r="ALE20">
        <v>21.11</v>
      </c>
      <c r="ALF20">
        <v>0</v>
      </c>
      <c r="ALG20">
        <v>0</v>
      </c>
      <c r="ALH20">
        <v>0</v>
      </c>
      <c r="ALJ20">
        <v>6.4858278592691896</v>
      </c>
      <c r="ALK20">
        <v>4.6559568605741798E-3</v>
      </c>
      <c r="ALL20">
        <v>5.6911634716113602</v>
      </c>
      <c r="ALM20">
        <v>6.4858278548502701</v>
      </c>
      <c r="ALN20">
        <v>5.6911634716113602</v>
      </c>
      <c r="ALO20">
        <v>0</v>
      </c>
      <c r="ALP20">
        <v>17.035662563201502</v>
      </c>
      <c r="ALQ20">
        <v>4.6559568605741798E-3</v>
      </c>
      <c r="ALR20">
        <v>38.7522989254065</v>
      </c>
      <c r="ALS20">
        <v>5.6911634716113602</v>
      </c>
      <c r="ALT20">
        <v>14.6044551480227</v>
      </c>
      <c r="ALU20">
        <v>5.6911634716113602</v>
      </c>
      <c r="ALV20">
        <v>14.9808213884748</v>
      </c>
      <c r="ALW20">
        <v>5.6911634716113602</v>
      </c>
      <c r="ALX20">
        <v>7.22</v>
      </c>
      <c r="ALY20">
        <v>9.9999999999999897E-12</v>
      </c>
      <c r="ALZ20">
        <v>6.4858278548502701</v>
      </c>
      <c r="AMA20">
        <v>9.9999999999999897E-12</v>
      </c>
      <c r="AMB20">
        <v>2.2767565043133701E-3</v>
      </c>
      <c r="AMC20">
        <v>6.4858278548502701</v>
      </c>
      <c r="AMD20">
        <v>0</v>
      </c>
      <c r="AME20">
        <v>6.4858278548502701</v>
      </c>
      <c r="AMF20">
        <v>0</v>
      </c>
      <c r="AMG20">
        <v>6.4858278548502701</v>
      </c>
      <c r="AMH20">
        <v>0</v>
      </c>
      <c r="AMI20">
        <v>0</v>
      </c>
      <c r="AMJ20">
        <v>4.2474999999999996</v>
      </c>
      <c r="AMK20">
        <v>17.217227720342802</v>
      </c>
      <c r="AML20">
        <v>0.106878819403934</v>
      </c>
      <c r="AMM20">
        <v>16.840836065614599</v>
      </c>
      <c r="AMN20">
        <v>0.950268929314249</v>
      </c>
      <c r="AMO20">
        <v>17.2174105590552</v>
      </c>
      <c r="AMP20">
        <v>0.106878819403934</v>
      </c>
      <c r="AMQ20">
        <v>17.2910567476392</v>
      </c>
      <c r="AMR20">
        <v>0.16829729993446399</v>
      </c>
      <c r="AMS20">
        <v>17.244904076937001</v>
      </c>
      <c r="AMT20">
        <v>0.16829729993446399</v>
      </c>
      <c r="AMU20">
        <v>16.450008772055</v>
      </c>
      <c r="AMV20">
        <v>1.3174533262094601</v>
      </c>
      <c r="AMW20">
        <v>17.169900715983601</v>
      </c>
      <c r="AMX20">
        <v>0.106878819403934</v>
      </c>
      <c r="AMY20">
        <v>17.158978806677499</v>
      </c>
      <c r="AMZ20">
        <v>0.106878819403934</v>
      </c>
      <c r="ANA20">
        <v>17.156457463578299</v>
      </c>
      <c r="ANB20">
        <v>0.16829729993446399</v>
      </c>
      <c r="ANC20">
        <v>17.2253931452722</v>
      </c>
      <c r="AND20">
        <v>0.16829729993446399</v>
      </c>
      <c r="ANE20">
        <v>15.8912236524245</v>
      </c>
      <c r="ANF20">
        <v>1.7704347344274001</v>
      </c>
      <c r="ANG20">
        <v>16.657210060660699</v>
      </c>
      <c r="ANH20">
        <v>0.108674816112921</v>
      </c>
      <c r="ANI20">
        <v>16.6664909424996</v>
      </c>
      <c r="ANJ20">
        <v>0.107032588324807</v>
      </c>
      <c r="ANK20">
        <v>16.581126316144001</v>
      </c>
      <c r="ANL20">
        <v>0.16829729993446399</v>
      </c>
      <c r="ANM20">
        <v>16.6817590011972</v>
      </c>
      <c r="ANN20">
        <v>0.16829729993446399</v>
      </c>
      <c r="ANO20">
        <v>1.4996801183562301</v>
      </c>
      <c r="ANP20">
        <v>1.86686451525145</v>
      </c>
      <c r="ANQ20">
        <v>2.3217923551866999</v>
      </c>
      <c r="ANR20">
        <v>16.840836065614599</v>
      </c>
      <c r="ANS20">
        <v>17.141300813781001</v>
      </c>
      <c r="ANT20">
        <v>17.140019825743899</v>
      </c>
      <c r="ANU20">
        <v>17.169136526187199</v>
      </c>
      <c r="ANV20">
        <v>17.176141575869401</v>
      </c>
      <c r="ANW20">
        <v>16.450008772055</v>
      </c>
      <c r="ANX20">
        <v>17.104051995417301</v>
      </c>
      <c r="ANY20">
        <v>17.094608090455601</v>
      </c>
      <c r="ANZ20">
        <v>17.155405630631002</v>
      </c>
      <c r="AOA20">
        <v>17.076266532003999</v>
      </c>
      <c r="AOB20">
        <v>15.8912236524245</v>
      </c>
      <c r="AOC20">
        <v>16.591710634843</v>
      </c>
      <c r="AOD20">
        <v>16.605870621544199</v>
      </c>
      <c r="AOE20">
        <v>16.616052574210801</v>
      </c>
      <c r="AOF20">
        <v>16.505339261871399</v>
      </c>
      <c r="AOG20">
        <v>17.0359346581183</v>
      </c>
      <c r="AOH20">
        <v>4.2474999999999996</v>
      </c>
      <c r="AOI20">
        <v>17.082239312894298</v>
      </c>
      <c r="AOJ20">
        <v>4.2474999999999996</v>
      </c>
    </row>
    <row r="21" spans="1:1076">
      <c r="A21" t="s">
        <v>2965</v>
      </c>
      <c r="B21">
        <v>2.9</v>
      </c>
      <c r="D21">
        <v>2.9</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-28.553994624988501</v>
      </c>
      <c r="GC21">
        <v>191.13539015714699</v>
      </c>
      <c r="GD21">
        <v>76.486573314671105</v>
      </c>
      <c r="GE21">
        <v>-19.456051294023901</v>
      </c>
      <c r="GF21">
        <v>128.32923950147301</v>
      </c>
      <c r="GG21">
        <v>53.583839083859402</v>
      </c>
      <c r="GH21">
        <v>-27.7492156403301</v>
      </c>
      <c r="GI21">
        <v>187.052334034848</v>
      </c>
      <c r="GJ21">
        <v>79.389132214806693</v>
      </c>
      <c r="GK21">
        <v>-19.511105578195799</v>
      </c>
      <c r="GL21">
        <v>124.473685063541</v>
      </c>
      <c r="GM21">
        <v>51.2258524700636</v>
      </c>
      <c r="GN21">
        <v>-34.414485603499202</v>
      </c>
      <c r="GO21">
        <v>16.6854534445024</v>
      </c>
      <c r="GP21">
        <v>16.415323528883999</v>
      </c>
      <c r="GQ21">
        <v>46.3477583059463</v>
      </c>
      <c r="GR21">
        <v>84.909474799677199</v>
      </c>
      <c r="GS21">
        <v>532.07484893965102</v>
      </c>
      <c r="GT21">
        <v>-21.552416820673699</v>
      </c>
      <c r="GU21">
        <v>16.663619209634199</v>
      </c>
      <c r="GV21">
        <v>16.353591547558299</v>
      </c>
      <c r="GW21">
        <v>30.554023053233099</v>
      </c>
      <c r="GX21">
        <v>61.340539226561901</v>
      </c>
      <c r="GY21">
        <v>380.77999674885098</v>
      </c>
      <c r="GZ21">
        <v>-35.278869367546498</v>
      </c>
      <c r="HA21">
        <v>16.7622449109932</v>
      </c>
      <c r="HB21">
        <v>16.463911786379001</v>
      </c>
      <c r="HC21">
        <v>46.3350702232214</v>
      </c>
      <c r="HD21">
        <v>91.865707088976606</v>
      </c>
      <c r="HE21">
        <v>579.64842264741696</v>
      </c>
      <c r="HF21">
        <v>-22.944649620061501</v>
      </c>
      <c r="HG21">
        <v>16.657239293930601</v>
      </c>
      <c r="HH21">
        <v>16.3545368441746</v>
      </c>
      <c r="HI21">
        <v>29.669272830086602</v>
      </c>
      <c r="HJ21">
        <v>59.805704615375298</v>
      </c>
      <c r="HK21">
        <v>376.17456680215798</v>
      </c>
      <c r="HL21">
        <v>-27.399321734772801</v>
      </c>
      <c r="HM21">
        <v>16.257329265253901</v>
      </c>
      <c r="HN21">
        <v>16.7610600615815</v>
      </c>
      <c r="HO21">
        <v>109.18591970885301</v>
      </c>
      <c r="HP21">
        <v>220.66934307670499</v>
      </c>
      <c r="HQ21">
        <v>16.043897634697899</v>
      </c>
      <c r="HR21">
        <v>72.785857838999902</v>
      </c>
      <c r="HS21">
        <v>-18.1839569729215</v>
      </c>
      <c r="HT21">
        <v>16.2317787231785</v>
      </c>
      <c r="HU21">
        <v>16.747274817542699</v>
      </c>
      <c r="HV21">
        <v>68.1075777611821</v>
      </c>
      <c r="HW21">
        <v>148.430694184429</v>
      </c>
      <c r="HX21">
        <v>16.039400601955801</v>
      </c>
      <c r="HY21">
        <v>51.860062758361501</v>
      </c>
      <c r="HZ21">
        <v>16.3216298856074</v>
      </c>
      <c r="IA21">
        <v>16.791420315744102</v>
      </c>
      <c r="IB21">
        <v>102.715701819459</v>
      </c>
      <c r="IC21">
        <v>-27.757451362769299</v>
      </c>
      <c r="ID21">
        <v>218.450181783777</v>
      </c>
      <c r="IE21">
        <v>16.148761934581898</v>
      </c>
      <c r="IF21">
        <v>74.359835741287299</v>
      </c>
      <c r="IG21">
        <v>5.52642306341005</v>
      </c>
      <c r="IH21">
        <v>16.241242320512399</v>
      </c>
      <c r="II21">
        <v>16.751747354449499</v>
      </c>
      <c r="IJ21">
        <v>66.330524359868804</v>
      </c>
      <c r="IK21">
        <v>6.2427988423738299</v>
      </c>
      <c r="IL21">
        <v>-18.749676227706399</v>
      </c>
      <c r="IM21">
        <v>144.09780891979401</v>
      </c>
      <c r="IN21">
        <v>16.051611702458999</v>
      </c>
      <c r="IO21">
        <v>0.787575938271731</v>
      </c>
      <c r="IP21">
        <v>50.371954070407398</v>
      </c>
      <c r="IQ21">
        <v>-46.325961620355002</v>
      </c>
      <c r="IR21">
        <v>-28.9026913079854</v>
      </c>
      <c r="IS21">
        <v>-41.727420970793503</v>
      </c>
      <c r="IT21">
        <v>-28.485585486458799</v>
      </c>
      <c r="IU21">
        <v>-83.199098698541505</v>
      </c>
      <c r="IV21">
        <v>-33.382747491466802</v>
      </c>
      <c r="IW21">
        <v>16.2683686551064</v>
      </c>
      <c r="IX21">
        <v>16.043897634697899</v>
      </c>
      <c r="IY21">
        <v>47.816770684699698</v>
      </c>
      <c r="IZ21">
        <v>77.465469280170495</v>
      </c>
      <c r="JA21">
        <v>481.62708108750502</v>
      </c>
      <c r="JB21">
        <v>-20.737228325538201</v>
      </c>
      <c r="JC21">
        <v>16.315300424830198</v>
      </c>
      <c r="JD21">
        <v>16.039400601955801</v>
      </c>
      <c r="JE21">
        <v>31.8958292704441</v>
      </c>
      <c r="JF21">
        <v>58.786612605877998</v>
      </c>
      <c r="JG21">
        <v>363.15414780928398</v>
      </c>
      <c r="JH21">
        <v>-34.589630275061403</v>
      </c>
      <c r="JI21">
        <v>16.398790622758501</v>
      </c>
      <c r="JJ21">
        <v>16.148761934581898</v>
      </c>
      <c r="JK21">
        <v>47.862541499609101</v>
      </c>
      <c r="JL21">
        <v>84.250371679709403</v>
      </c>
      <c r="JM21">
        <v>531.15061665291501</v>
      </c>
      <c r="JN21">
        <v>-21.972797242183699</v>
      </c>
      <c r="JO21">
        <v>16.327956474371501</v>
      </c>
      <c r="JP21">
        <v>16.051611702458999</v>
      </c>
      <c r="JQ21">
        <v>1.0208921375754301</v>
      </c>
      <c r="JR21">
        <v>31.157444986421201</v>
      </c>
      <c r="JS21">
        <v>0.66657706200579403</v>
      </c>
      <c r="JT21">
        <v>58.534620832052497</v>
      </c>
      <c r="JU21">
        <v>366.19018232992102</v>
      </c>
      <c r="JV21">
        <v>-30.188562324147298</v>
      </c>
      <c r="JW21">
        <v>196.638490242655</v>
      </c>
      <c r="JX21">
        <v>-35.473900043906397</v>
      </c>
      <c r="JY21">
        <v>-20.834686658395398</v>
      </c>
      <c r="JZ21">
        <v>134.554509175173</v>
      </c>
      <c r="KA21">
        <v>-22.892269215043399</v>
      </c>
      <c r="KB21">
        <v>-29.199601312449602</v>
      </c>
      <c r="KC21">
        <v>195.29826861970699</v>
      </c>
      <c r="KD21">
        <v>-37.181249076289603</v>
      </c>
      <c r="KE21">
        <v>-20.8194339558945</v>
      </c>
      <c r="KF21">
        <v>12.666684560669699</v>
      </c>
      <c r="KG21">
        <v>-127.207263654632</v>
      </c>
      <c r="KH21">
        <v>1.6285892140350799</v>
      </c>
      <c r="KI21">
        <v>132.41833305091899</v>
      </c>
      <c r="KJ21">
        <v>-22.7985705403037</v>
      </c>
      <c r="KK21">
        <v>-41.456956557043597</v>
      </c>
      <c r="KL21">
        <v>13.7492014713191</v>
      </c>
      <c r="KM21">
        <v>14.3231284298835</v>
      </c>
      <c r="KN21">
        <v>-0.60646278493271599</v>
      </c>
      <c r="KO21">
        <v>12.9839010182535</v>
      </c>
      <c r="KP21">
        <v>-3.4653298032579798</v>
      </c>
      <c r="KQ21">
        <v>-214.557937833766</v>
      </c>
      <c r="KR21">
        <v>-889.93116093485901</v>
      </c>
      <c r="KS21">
        <v>-26.9962350082405</v>
      </c>
      <c r="KT21">
        <v>13.731810850245299</v>
      </c>
      <c r="KU21">
        <v>14.3023156880367</v>
      </c>
      <c r="KV21">
        <v>-3.3233163686799697E-2</v>
      </c>
      <c r="KW21">
        <v>12.9678126789148</v>
      </c>
      <c r="KX21">
        <v>-3.3689304233069399</v>
      </c>
      <c r="KY21">
        <v>-134.97532689704801</v>
      </c>
      <c r="KZ21">
        <v>-559.40910353257698</v>
      </c>
      <c r="LA21">
        <v>-43.763769335520003</v>
      </c>
      <c r="LB21">
        <v>13.8135597441852</v>
      </c>
      <c r="LC21">
        <v>14.3943474235852</v>
      </c>
      <c r="LD21">
        <v>-1.5903377021321401</v>
      </c>
      <c r="LE21">
        <v>13.044459827164401</v>
      </c>
      <c r="LF21">
        <v>-3.4633956819872602</v>
      </c>
      <c r="LG21">
        <v>-218.017259002564</v>
      </c>
      <c r="LH21">
        <v>-892.45253713728505</v>
      </c>
      <c r="LI21">
        <v>-28.194480511915099</v>
      </c>
      <c r="LJ21">
        <v>13.769501780122299</v>
      </c>
      <c r="LK21">
        <v>14.331606820663399</v>
      </c>
      <c r="LL21">
        <v>-0.43554402694092897</v>
      </c>
      <c r="LM21">
        <v>13.0193807727455</v>
      </c>
      <c r="LN21">
        <v>-2.9912185199505501</v>
      </c>
      <c r="LO21">
        <v>-132.23553721398699</v>
      </c>
      <c r="LP21">
        <v>-546.02904573778096</v>
      </c>
      <c r="LQ21">
        <v>-29.634410817169499</v>
      </c>
      <c r="LR21">
        <v>17.176955964379601</v>
      </c>
      <c r="LS21">
        <v>16.440999999999999</v>
      </c>
      <c r="LT21">
        <v>44.721022547838103</v>
      </c>
      <c r="LU21">
        <v>195.69926577876799</v>
      </c>
      <c r="LV21">
        <v>17.076709829384601</v>
      </c>
      <c r="LW21">
        <v>16.514962126774702</v>
      </c>
      <c r="LX21">
        <v>7.1333760892019002</v>
      </c>
      <c r="LY21">
        <v>-19.823442905775199</v>
      </c>
      <c r="LZ21">
        <v>17.1365272894657</v>
      </c>
      <c r="MA21">
        <v>16.440999999999999</v>
      </c>
      <c r="MB21">
        <v>27.5424109000719</v>
      </c>
      <c r="MC21">
        <v>130.679717648267</v>
      </c>
      <c r="MD21">
        <v>17.0258354406512</v>
      </c>
      <c r="ME21">
        <v>16.4398479670249</v>
      </c>
      <c r="MF21">
        <v>1.18470324806798</v>
      </c>
      <c r="MG21">
        <v>-30.621778031209899</v>
      </c>
      <c r="MH21">
        <v>17.164171643361399</v>
      </c>
      <c r="MI21">
        <v>16.440999999999999</v>
      </c>
      <c r="MJ21">
        <v>42.099262532797603</v>
      </c>
      <c r="MK21">
        <v>180.92368657419701</v>
      </c>
      <c r="ML21">
        <v>17.077858641652501</v>
      </c>
      <c r="MM21">
        <v>16.538754106653801</v>
      </c>
      <c r="MN21">
        <v>9.7358941776952204</v>
      </c>
      <c r="MO21">
        <v>-20.453544804166299</v>
      </c>
      <c r="MP21">
        <v>17.135675552105301</v>
      </c>
      <c r="MQ21">
        <v>16.440999999999999</v>
      </c>
      <c r="MR21">
        <v>27.6024777490186</v>
      </c>
      <c r="MS21">
        <v>130.72037940976799</v>
      </c>
      <c r="MT21">
        <v>17.0264939373006</v>
      </c>
      <c r="MU21">
        <v>16.4447784454347</v>
      </c>
      <c r="MV21">
        <v>1.60438380790044</v>
      </c>
      <c r="MW21">
        <v>-26.8849384609194</v>
      </c>
      <c r="MX21">
        <v>17.1614595831347</v>
      </c>
      <c r="MY21">
        <v>17.065565659093298</v>
      </c>
      <c r="MZ21">
        <v>85.530599807967505</v>
      </c>
      <c r="NA21">
        <v>342.56913435317801</v>
      </c>
      <c r="NB21">
        <v>16.9547861550626</v>
      </c>
      <c r="NC21">
        <v>16.233766707478999</v>
      </c>
      <c r="ND21">
        <v>8.0376595847495196</v>
      </c>
      <c r="NE21">
        <v>-17.816721279805101</v>
      </c>
      <c r="NF21">
        <v>17.2074205933896</v>
      </c>
      <c r="NG21">
        <v>17.098026128010101</v>
      </c>
      <c r="NH21">
        <v>59.2380814548846</v>
      </c>
      <c r="NI21">
        <v>241.09320436918699</v>
      </c>
      <c r="NJ21">
        <v>16.973376986012699</v>
      </c>
      <c r="NK21">
        <v>16.214656403063898</v>
      </c>
      <c r="NL21">
        <v>3.5081153631827098</v>
      </c>
      <c r="NM21" s="35">
        <v>-27.5557241101999</v>
      </c>
      <c r="NN21" s="35">
        <v>17.273879165436401</v>
      </c>
      <c r="NO21" s="35">
        <v>17.178684376572601</v>
      </c>
      <c r="NP21">
        <v>97.337976310104295</v>
      </c>
      <c r="NQ21">
        <v>374.42338924002098</v>
      </c>
      <c r="NR21" s="35">
        <v>17.051060513183199</v>
      </c>
      <c r="NS21">
        <v>16.3254822095581</v>
      </c>
      <c r="NT21">
        <v>13.791326599325</v>
      </c>
      <c r="NU21">
        <v>-18.512534183078198</v>
      </c>
      <c r="NV21">
        <v>17.194515585992299</v>
      </c>
      <c r="NW21">
        <v>17.084296910073601</v>
      </c>
      <c r="NX21">
        <v>1.7</v>
      </c>
      <c r="NY21">
        <v>58.145770513529399</v>
      </c>
      <c r="NZ21">
        <v>235.99073130621099</v>
      </c>
      <c r="OA21">
        <v>16.968411874713802</v>
      </c>
      <c r="OB21">
        <v>16.222783295585799</v>
      </c>
      <c r="OC21">
        <v>1.7</v>
      </c>
      <c r="OD21">
        <v>4.30643559647931</v>
      </c>
      <c r="OE21">
        <v>1.7</v>
      </c>
      <c r="OF21">
        <v>1.7</v>
      </c>
      <c r="OG21">
        <v>-25.234126022715401</v>
      </c>
      <c r="OH21">
        <v>16.5727403871423</v>
      </c>
      <c r="OI21">
        <v>16.603139790192401</v>
      </c>
      <c r="OJ21">
        <v>95.890253879931194</v>
      </c>
      <c r="OK21">
        <v>459.07874335537201</v>
      </c>
      <c r="OL21">
        <v>16.249957610290501</v>
      </c>
      <c r="OM21">
        <v>15.1626736903187</v>
      </c>
      <c r="ON21">
        <v>-25.138301483882</v>
      </c>
      <c r="OO21">
        <v>-16.478221260766698</v>
      </c>
      <c r="OP21">
        <v>16.6990284326655</v>
      </c>
      <c r="OQ21">
        <v>16.721166674905199</v>
      </c>
      <c r="OR21">
        <v>72.034889091809404</v>
      </c>
      <c r="OS21">
        <v>335.07384701642297</v>
      </c>
      <c r="OT21">
        <v>16.327762719913</v>
      </c>
      <c r="OU21">
        <v>15.1735690690676</v>
      </c>
      <c r="OV21">
        <v>-16.370112927281902</v>
      </c>
      <c r="OW21">
        <v>-25.743979454158499</v>
      </c>
      <c r="OX21">
        <v>16.726502294560198</v>
      </c>
      <c r="OY21">
        <v>16.769592638020899</v>
      </c>
      <c r="OZ21">
        <v>112.958057198123</v>
      </c>
      <c r="PA21">
        <v>512.32161901708696</v>
      </c>
      <c r="PB21">
        <v>16.371633525681698</v>
      </c>
      <c r="PC21">
        <v>15.252798004654901</v>
      </c>
      <c r="PD21">
        <v>-20.101255507466199</v>
      </c>
      <c r="PE21">
        <v>-17.146197104859201</v>
      </c>
      <c r="PF21">
        <v>16.715149009616098</v>
      </c>
      <c r="PG21">
        <v>16.735962532821201</v>
      </c>
      <c r="PH21">
        <v>1.7</v>
      </c>
      <c r="PI21">
        <v>72.500291951344394</v>
      </c>
      <c r="PJ21">
        <v>335.72756160692302</v>
      </c>
      <c r="PK21">
        <v>16.345769492880201</v>
      </c>
      <c r="PL21">
        <v>15.196815776758999</v>
      </c>
      <c r="PM21" s="35">
        <v>1.7</v>
      </c>
      <c r="PN21">
        <v>-15.455573083270201</v>
      </c>
      <c r="PO21">
        <v>16.2076788593915</v>
      </c>
      <c r="PP21">
        <v>16.127232444711701</v>
      </c>
      <c r="PQ21">
        <v>16.239025625931401</v>
      </c>
      <c r="PR21">
        <v>16.130273161164101</v>
      </c>
      <c r="PS21">
        <v>17.715674740489401</v>
      </c>
      <c r="PT21">
        <v>15.860732019747299</v>
      </c>
      <c r="PU21">
        <v>15.830251594672699</v>
      </c>
      <c r="PV21">
        <v>15.9482543506384</v>
      </c>
      <c r="PW21">
        <v>15.8401676461924</v>
      </c>
      <c r="PX21">
        <v>17.171966814554601</v>
      </c>
      <c r="PY21">
        <v>14.560924028579199</v>
      </c>
      <c r="PZ21">
        <v>14.5428064739425</v>
      </c>
      <c r="QA21">
        <v>14.633344446250501</v>
      </c>
      <c r="QB21">
        <v>14.5656563543253</v>
      </c>
      <c r="QC21">
        <v>15.802559240943101</v>
      </c>
      <c r="QD21">
        <v>16.410973470061101</v>
      </c>
      <c r="QE21">
        <v>15.769472819407</v>
      </c>
      <c r="QF21">
        <v>15.669410317786999</v>
      </c>
      <c r="QG21">
        <v>15.805888704800299</v>
      </c>
      <c r="QH21">
        <v>15.684971293208999</v>
      </c>
      <c r="QI21">
        <v>17.724673649895099</v>
      </c>
      <c r="QJ21">
        <v>15.408274451759199</v>
      </c>
      <c r="QK21">
        <v>15.3579208999372</v>
      </c>
      <c r="QL21">
        <v>15.504028000155801</v>
      </c>
      <c r="QM21">
        <v>15.3796804929313</v>
      </c>
      <c r="QN21">
        <v>177.41740444511399</v>
      </c>
      <c r="QO21">
        <v>17.166075640703099</v>
      </c>
      <c r="QP21">
        <v>115.346425336218</v>
      </c>
      <c r="QQ21">
        <v>14.244956277673699</v>
      </c>
      <c r="QR21">
        <v>14.2122653397699</v>
      </c>
      <c r="QS21">
        <v>14.3307781716339</v>
      </c>
      <c r="QT21">
        <v>14.242576470101501</v>
      </c>
      <c r="QU21">
        <v>15.913346919533801</v>
      </c>
      <c r="QV21">
        <v>15.7652067773907</v>
      </c>
      <c r="QW21">
        <v>0</v>
      </c>
      <c r="QX21">
        <v>0</v>
      </c>
      <c r="QY21">
        <v>0</v>
      </c>
      <c r="QZ21">
        <v>0</v>
      </c>
      <c r="RA21">
        <v>0</v>
      </c>
      <c r="RB21">
        <v>0</v>
      </c>
      <c r="RC21">
        <v>0</v>
      </c>
      <c r="RD21">
        <v>0</v>
      </c>
      <c r="RE21">
        <v>0</v>
      </c>
      <c r="RF21">
        <v>0</v>
      </c>
      <c r="RG21">
        <v>0</v>
      </c>
      <c r="RH21" s="35">
        <v>0</v>
      </c>
      <c r="RI21">
        <v>378.15178437888801</v>
      </c>
      <c r="RJ21" s="35">
        <v>0</v>
      </c>
      <c r="RK21">
        <v>15.331266779422601</v>
      </c>
      <c r="RL21">
        <v>9278.4670201699591</v>
      </c>
      <c r="RM21" s="35">
        <v>9278.4670201699591</v>
      </c>
      <c r="RN21">
        <v>13490.2197468451</v>
      </c>
      <c r="RO21" s="35">
        <v>245.893745680466</v>
      </c>
      <c r="RP21">
        <v>0</v>
      </c>
      <c r="RQ21" s="35">
        <v>15.2115881908624</v>
      </c>
      <c r="RR21" s="35">
        <v>6020.0819339700902</v>
      </c>
      <c r="RS21">
        <v>6020.0819339700902</v>
      </c>
      <c r="RT21">
        <v>8695.9053701617995</v>
      </c>
      <c r="RU21">
        <v>360.40287481924003</v>
      </c>
      <c r="RV21">
        <v>0</v>
      </c>
      <c r="RW21" s="35">
        <v>15.3727517836691</v>
      </c>
      <c r="RX21">
        <v>9196.5213539582601</v>
      </c>
      <c r="RY21">
        <v>9196.5213539582601</v>
      </c>
      <c r="RZ21">
        <v>13407.645284837899</v>
      </c>
      <c r="SA21">
        <v>242.23059510484299</v>
      </c>
      <c r="SB21">
        <v>0</v>
      </c>
      <c r="SC21">
        <v>15.239669425254</v>
      </c>
      <c r="SD21">
        <v>5988.1017750066503</v>
      </c>
      <c r="SE21">
        <v>5988.1017750066503</v>
      </c>
      <c r="SF21">
        <v>8663.6552966244908</v>
      </c>
      <c r="SG21">
        <v>0</v>
      </c>
      <c r="SH21">
        <v>1185.2382622770001</v>
      </c>
      <c r="SI21">
        <v>17.7336725593008</v>
      </c>
      <c r="SJ21">
        <v>27259.492407366299</v>
      </c>
      <c r="SK21">
        <v>27259.492407366299</v>
      </c>
      <c r="SL21">
        <v>49736.0278156532</v>
      </c>
      <c r="SM21" s="35">
        <v>21.1111</v>
      </c>
      <c r="SN21">
        <v>23.8889</v>
      </c>
      <c r="SO21">
        <v>0</v>
      </c>
      <c r="SP21">
        <v>186.81806093102699</v>
      </c>
      <c r="SQ21">
        <v>16.386832377528599</v>
      </c>
      <c r="SR21">
        <v>0</v>
      </c>
      <c r="SS21">
        <v>0</v>
      </c>
      <c r="ST21">
        <v>0</v>
      </c>
      <c r="SU21">
        <v>0</v>
      </c>
      <c r="SV21">
        <v>130.41098293703001</v>
      </c>
      <c r="SW21">
        <v>16.3574217832833</v>
      </c>
      <c r="SX21">
        <v>0</v>
      </c>
      <c r="SY21" s="35">
        <v>0</v>
      </c>
      <c r="SZ21">
        <v>0</v>
      </c>
      <c r="TA21">
        <v>0</v>
      </c>
      <c r="TB21">
        <v>193.452242847218</v>
      </c>
      <c r="TC21">
        <v>16.4622359405205</v>
      </c>
      <c r="TD21">
        <v>0</v>
      </c>
      <c r="TE21">
        <v>0</v>
      </c>
      <c r="TF21">
        <v>0</v>
      </c>
      <c r="TG21">
        <v>0</v>
      </c>
      <c r="TH21">
        <v>126.40924293213</v>
      </c>
      <c r="TI21">
        <v>16.355845236258901</v>
      </c>
      <c r="TJ21">
        <v>0</v>
      </c>
      <c r="TK21">
        <v>0</v>
      </c>
      <c r="TL21">
        <v>0</v>
      </c>
      <c r="TM21">
        <v>0</v>
      </c>
      <c r="TN21">
        <v>302.617410034687</v>
      </c>
      <c r="TO21">
        <v>17.5866742711043</v>
      </c>
      <c r="TP21">
        <v>0</v>
      </c>
      <c r="TQ21">
        <v>0</v>
      </c>
      <c r="TR21">
        <v>0</v>
      </c>
      <c r="TS21">
        <v>422.59151328306598</v>
      </c>
      <c r="TT21">
        <v>0</v>
      </c>
      <c r="TU21">
        <v>14.955816883771201</v>
      </c>
      <c r="TV21">
        <v>9906.7298480702502</v>
      </c>
      <c r="TW21">
        <v>9906.7298480702502</v>
      </c>
      <c r="TX21">
        <v>14123.9874612478</v>
      </c>
      <c r="TY21">
        <v>278.95827216999299</v>
      </c>
      <c r="TZ21">
        <v>0</v>
      </c>
      <c r="UA21">
        <v>14.8855902052017</v>
      </c>
      <c r="UB21">
        <v>6375.3531197340299</v>
      </c>
      <c r="UC21">
        <v>6375.3531197340299</v>
      </c>
      <c r="UD21">
        <v>9054.2142738676393</v>
      </c>
      <c r="UE21">
        <v>415.76119808660002</v>
      </c>
      <c r="UF21">
        <v>0</v>
      </c>
      <c r="UG21">
        <v>15.0598016496733</v>
      </c>
      <c r="UH21">
        <v>9737.5705877419296</v>
      </c>
      <c r="UI21">
        <v>9737.5705877419296</v>
      </c>
      <c r="UJ21">
        <v>13953.298181869101</v>
      </c>
      <c r="UK21">
        <v>273.29813863548702</v>
      </c>
      <c r="UL21">
        <v>0</v>
      </c>
      <c r="UM21">
        <v>14.9191933396701</v>
      </c>
      <c r="UN21">
        <v>6335.7993492882497</v>
      </c>
      <c r="UO21">
        <v>6335.7993492882497</v>
      </c>
      <c r="UP21">
        <v>9014.34169199594</v>
      </c>
      <c r="UQ21">
        <v>0</v>
      </c>
      <c r="UR21">
        <v>1320.59288375186</v>
      </c>
      <c r="US21">
        <v>17.1601844668516</v>
      </c>
      <c r="UT21">
        <v>32759.033948657499</v>
      </c>
      <c r="UU21">
        <v>32759.033948657499</v>
      </c>
      <c r="UV21">
        <v>54917.565503904603</v>
      </c>
      <c r="UW21">
        <v>21.1111</v>
      </c>
      <c r="UX21">
        <v>23.8889</v>
      </c>
      <c r="UY21">
        <v>0</v>
      </c>
      <c r="UZ21">
        <v>177.56995873856101</v>
      </c>
      <c r="VA21">
        <v>15.9650470162833</v>
      </c>
      <c r="VB21">
        <v>0</v>
      </c>
      <c r="VC21">
        <v>0</v>
      </c>
      <c r="VD21">
        <v>0</v>
      </c>
      <c r="VE21">
        <v>0</v>
      </c>
      <c r="VF21">
        <v>126.72011160113</v>
      </c>
      <c r="VG21">
        <v>16.0019650667824</v>
      </c>
      <c r="VH21">
        <v>0</v>
      </c>
      <c r="VI21">
        <v>0</v>
      </c>
      <c r="VJ21">
        <v>0</v>
      </c>
      <c r="VK21">
        <v>0</v>
      </c>
      <c r="VL21">
        <v>182.534477688507</v>
      </c>
      <c r="VM21">
        <v>16.093836169571698</v>
      </c>
      <c r="VN21">
        <v>0</v>
      </c>
      <c r="VO21">
        <v>0</v>
      </c>
      <c r="VP21">
        <v>0</v>
      </c>
      <c r="VQ21">
        <v>0</v>
      </c>
      <c r="VR21">
        <v>124.369443314124</v>
      </c>
      <c r="VS21">
        <v>16.0182424459922</v>
      </c>
      <c r="VT21">
        <v>0</v>
      </c>
      <c r="VU21">
        <v>0</v>
      </c>
      <c r="VV21">
        <v>0</v>
      </c>
      <c r="VW21">
        <v>7.2453923624161698</v>
      </c>
      <c r="VX21">
        <v>139.575970405709</v>
      </c>
      <c r="VY21">
        <v>17.039914174779199</v>
      </c>
      <c r="VZ21">
        <v>0</v>
      </c>
      <c r="WA21">
        <v>0</v>
      </c>
      <c r="WB21">
        <v>0</v>
      </c>
      <c r="WC21">
        <v>505.98673007875601</v>
      </c>
      <c r="WD21">
        <v>0</v>
      </c>
      <c r="WE21">
        <v>13.9289885267681</v>
      </c>
      <c r="WF21">
        <v>11604.96771072</v>
      </c>
      <c r="WG21">
        <v>11604.96771072</v>
      </c>
      <c r="WH21">
        <v>15835.373869364899</v>
      </c>
      <c r="WI21">
        <v>0</v>
      </c>
      <c r="WJ21">
        <v>342.17894547807202</v>
      </c>
      <c r="WK21">
        <v>0</v>
      </c>
      <c r="WL21">
        <v>13.881724205597299</v>
      </c>
      <c r="WM21">
        <v>7442.6904720853099</v>
      </c>
      <c r="WN21">
        <v>7442.6904720853099</v>
      </c>
      <c r="WO21">
        <v>10129.688251333</v>
      </c>
      <c r="WP21">
        <v>21.1111</v>
      </c>
      <c r="WQ21">
        <v>23.8889</v>
      </c>
      <c r="WR21">
        <v>505.76865592322702</v>
      </c>
      <c r="WS21">
        <v>0</v>
      </c>
      <c r="WT21">
        <v>14.0282118970174</v>
      </c>
      <c r="WU21">
        <v>11448.3568022862</v>
      </c>
      <c r="WV21">
        <v>11448.3568022862</v>
      </c>
      <c r="WW21">
        <v>15677.2763788417</v>
      </c>
      <c r="WX21">
        <v>0</v>
      </c>
      <c r="WY21">
        <v>333.28769824176999</v>
      </c>
      <c r="WZ21">
        <v>0</v>
      </c>
      <c r="XA21">
        <v>13.919496585877701</v>
      </c>
      <c r="XB21">
        <v>7396.0978054484603</v>
      </c>
      <c r="XC21">
        <v>7396.0978054484603</v>
      </c>
      <c r="XD21">
        <v>10082.7252376954</v>
      </c>
      <c r="XE21">
        <v>0</v>
      </c>
      <c r="XF21">
        <v>492.72011552277797</v>
      </c>
      <c r="XG21">
        <v>16.024134598124402</v>
      </c>
      <c r="XH21">
        <v>39182.005460100103</v>
      </c>
      <c r="XI21">
        <v>39182.005460100103</v>
      </c>
      <c r="XJ21">
        <v>60436.3117866908</v>
      </c>
      <c r="XK21">
        <v>21.1111</v>
      </c>
      <c r="XL21">
        <v>23.8889</v>
      </c>
      <c r="XM21">
        <v>110.73134365822</v>
      </c>
      <c r="XN21">
        <v>0</v>
      </c>
      <c r="XO21">
        <v>13.571092228206901</v>
      </c>
      <c r="XP21">
        <v>0</v>
      </c>
      <c r="XQ21">
        <v>0</v>
      </c>
      <c r="XR21">
        <v>0</v>
      </c>
      <c r="XS21">
        <v>68.283856814779597</v>
      </c>
      <c r="XT21">
        <v>0</v>
      </c>
      <c r="XU21">
        <v>13.5485775521595</v>
      </c>
      <c r="XV21">
        <v>0</v>
      </c>
      <c r="XW21">
        <v>0</v>
      </c>
      <c r="XX21">
        <v>0</v>
      </c>
      <c r="XY21">
        <v>117.516024953816</v>
      </c>
      <c r="XZ21">
        <v>0</v>
      </c>
      <c r="YA21">
        <v>13.6390384531446</v>
      </c>
      <c r="YB21">
        <v>0</v>
      </c>
      <c r="YC21">
        <v>0</v>
      </c>
      <c r="YD21">
        <v>0</v>
      </c>
      <c r="YE21">
        <v>67.223366887937203</v>
      </c>
      <c r="YF21">
        <v>0</v>
      </c>
      <c r="YG21">
        <v>13.588391787005699</v>
      </c>
      <c r="YH21">
        <v>0</v>
      </c>
      <c r="YI21">
        <v>0</v>
      </c>
      <c r="YJ21">
        <v>0</v>
      </c>
      <c r="YK21">
        <v>1405.89206878756</v>
      </c>
      <c r="YL21">
        <v>0</v>
      </c>
      <c r="YM21">
        <v>15.1129766979774</v>
      </c>
      <c r="YN21">
        <v>0</v>
      </c>
      <c r="YO21">
        <v>0</v>
      </c>
      <c r="YP21">
        <v>0</v>
      </c>
      <c r="YQ21">
        <v>0</v>
      </c>
      <c r="YR21">
        <v>54.526105164889401</v>
      </c>
      <c r="YS21">
        <v>17.024786748543001</v>
      </c>
      <c r="YT21">
        <v>0</v>
      </c>
      <c r="YU21">
        <v>0</v>
      </c>
      <c r="YV21">
        <v>0</v>
      </c>
      <c r="YW21">
        <v>0</v>
      </c>
      <c r="YX21">
        <v>29.782775636131898</v>
      </c>
      <c r="YY21">
        <v>16.9875776911373</v>
      </c>
      <c r="YZ21">
        <v>0</v>
      </c>
      <c r="ZA21">
        <v>0</v>
      </c>
      <c r="ZB21">
        <v>0</v>
      </c>
      <c r="ZC21">
        <v>0</v>
      </c>
      <c r="ZD21">
        <v>53.379443148511299</v>
      </c>
      <c r="ZE21">
        <v>17.0191937465801</v>
      </c>
      <c r="ZF21">
        <v>0</v>
      </c>
      <c r="ZG21">
        <v>0</v>
      </c>
      <c r="ZH21">
        <v>0</v>
      </c>
      <c r="ZI21">
        <v>0</v>
      </c>
      <c r="ZJ21">
        <v>29.640317317627101</v>
      </c>
      <c r="ZK21">
        <v>16.986483526032998</v>
      </c>
      <c r="ZL21">
        <v>0</v>
      </c>
      <c r="ZM21">
        <v>0</v>
      </c>
      <c r="ZN21">
        <v>0</v>
      </c>
      <c r="ZO21">
        <v>0</v>
      </c>
      <c r="ZP21">
        <v>3424.4006608012201</v>
      </c>
      <c r="ZQ21">
        <v>16.7330664684055</v>
      </c>
      <c r="ZR21">
        <v>0</v>
      </c>
      <c r="ZS21">
        <v>0</v>
      </c>
      <c r="ZT21">
        <v>0</v>
      </c>
      <c r="ZU21">
        <v>0</v>
      </c>
      <c r="ZV21">
        <v>106.523814644482</v>
      </c>
      <c r="ZW21">
        <v>16.891479603319201</v>
      </c>
      <c r="ZX21">
        <v>0</v>
      </c>
      <c r="ZY21">
        <v>0</v>
      </c>
      <c r="ZZ21">
        <v>0</v>
      </c>
      <c r="AAA21">
        <v>0</v>
      </c>
      <c r="AAB21">
        <v>70.833175246992298</v>
      </c>
      <c r="AAC21">
        <v>16.915936179133599</v>
      </c>
      <c r="AAD21">
        <v>0</v>
      </c>
      <c r="AAE21">
        <v>0</v>
      </c>
      <c r="AAF21">
        <v>0</v>
      </c>
      <c r="AAG21">
        <v>0</v>
      </c>
      <c r="AAH21">
        <v>123.117128753137</v>
      </c>
      <c r="AAI21">
        <v>16.9724157789773</v>
      </c>
      <c r="AAJ21">
        <v>0</v>
      </c>
      <c r="AAK21">
        <v>0</v>
      </c>
      <c r="AAL21">
        <v>0</v>
      </c>
      <c r="AAM21">
        <v>0</v>
      </c>
      <c r="AAN21" s="581">
        <v>69.774426638198406</v>
      </c>
      <c r="AAO21">
        <v>16.9078043564826</v>
      </c>
      <c r="AAP21">
        <v>0</v>
      </c>
      <c r="AAQ21">
        <v>0</v>
      </c>
      <c r="AAR21">
        <v>0</v>
      </c>
      <c r="AAS21">
        <v>0</v>
      </c>
      <c r="AAT21">
        <v>3380.2247644911299</v>
      </c>
      <c r="AAU21">
        <v>16.3456298558648</v>
      </c>
      <c r="AAV21">
        <v>0</v>
      </c>
      <c r="AAW21">
        <v>0</v>
      </c>
      <c r="AAX21">
        <v>0</v>
      </c>
      <c r="AAY21">
        <v>0</v>
      </c>
      <c r="AAZ21">
        <v>95.709379350709796</v>
      </c>
      <c r="ABA21">
        <v>16.262902558555702</v>
      </c>
      <c r="ABB21">
        <v>0</v>
      </c>
      <c r="ABC21">
        <v>0</v>
      </c>
      <c r="ABD21">
        <v>0</v>
      </c>
      <c r="ABE21">
        <v>0</v>
      </c>
      <c r="ABF21">
        <v>72.084691597062104</v>
      </c>
      <c r="ABG21">
        <v>16.3405705610963</v>
      </c>
      <c r="ABH21">
        <v>0</v>
      </c>
      <c r="ABI21">
        <v>0</v>
      </c>
      <c r="ABJ21">
        <v>0</v>
      </c>
      <c r="ABK21">
        <v>0</v>
      </c>
      <c r="ABL21">
        <v>117.72338012563399</v>
      </c>
      <c r="ABM21">
        <v>16.3702788802477</v>
      </c>
      <c r="ABN21">
        <v>0</v>
      </c>
      <c r="ABO21">
        <v>0</v>
      </c>
      <c r="ABP21">
        <v>0</v>
      </c>
      <c r="ABQ21">
        <v>0</v>
      </c>
      <c r="ABR21">
        <v>72.827907567642001</v>
      </c>
      <c r="ABS21">
        <v>16.354625159741101</v>
      </c>
      <c r="ABT21">
        <v>0</v>
      </c>
      <c r="ABU21">
        <v>0</v>
      </c>
      <c r="ABV21">
        <v>0</v>
      </c>
      <c r="ABW21">
        <v>0</v>
      </c>
      <c r="ABX21">
        <v>2559.4717323381601</v>
      </c>
      <c r="ABY21">
        <v>15.7652067773907</v>
      </c>
      <c r="ABZ21">
        <v>0</v>
      </c>
      <c r="ACA21">
        <v>0</v>
      </c>
      <c r="ACB21">
        <v>0</v>
      </c>
      <c r="ACC21">
        <v>0</v>
      </c>
      <c r="ACD21">
        <v>0</v>
      </c>
      <c r="ACE21">
        <v>0</v>
      </c>
      <c r="ACF21">
        <v>6.3561484049417301</v>
      </c>
      <c r="ACG21">
        <v>6.3561484049417301</v>
      </c>
      <c r="ACH21">
        <v>0</v>
      </c>
      <c r="ACI21">
        <v>0</v>
      </c>
      <c r="ACJ21">
        <v>0</v>
      </c>
      <c r="ACK21">
        <v>21.11</v>
      </c>
      <c r="ACL21">
        <v>21.11</v>
      </c>
      <c r="ACM21">
        <v>0</v>
      </c>
      <c r="ACN21">
        <v>0</v>
      </c>
      <c r="ACO21">
        <v>0</v>
      </c>
      <c r="ACP21">
        <v>5074.3497718777498</v>
      </c>
      <c r="ACR21">
        <v>3172.9100226948199</v>
      </c>
      <c r="ACT21">
        <v>8247.2597945725702</v>
      </c>
      <c r="ACV21">
        <v>17.781119182432299</v>
      </c>
      <c r="ACW21">
        <v>17.6691021855904</v>
      </c>
      <c r="ACX21">
        <v>0.85</v>
      </c>
      <c r="ACY21">
        <v>5.8882121446695299</v>
      </c>
      <c r="ACZ21">
        <v>0.87772686718905002</v>
      </c>
      <c r="ADA21">
        <v>17.193337524563599</v>
      </c>
      <c r="ADB21">
        <v>16.917606033878901</v>
      </c>
      <c r="ADC21">
        <v>1.7</v>
      </c>
      <c r="ADD21">
        <v>12.095806181015099</v>
      </c>
      <c r="ADE21">
        <v>0.66410489786792404</v>
      </c>
      <c r="ADF21">
        <v>16.0249213906888</v>
      </c>
      <c r="ADG21">
        <v>16.0249213906888</v>
      </c>
      <c r="ADH21">
        <v>0</v>
      </c>
      <c r="ADI21">
        <v>0</v>
      </c>
      <c r="ADJ21">
        <v>1</v>
      </c>
      <c r="ADK21">
        <v>15.817237788667301</v>
      </c>
      <c r="ADL21">
        <v>15.817237788667301</v>
      </c>
      <c r="ADM21">
        <v>0</v>
      </c>
      <c r="ADN21">
        <v>0</v>
      </c>
      <c r="ADO21">
        <v>1</v>
      </c>
      <c r="ADP21">
        <v>15.7177789733094</v>
      </c>
      <c r="ADQ21">
        <v>15.7177789733094</v>
      </c>
      <c r="ADR21">
        <v>0</v>
      </c>
      <c r="ADS21">
        <v>0</v>
      </c>
      <c r="ADT21">
        <v>1</v>
      </c>
      <c r="ADU21">
        <v>15.848465315755501</v>
      </c>
      <c r="ADV21">
        <v>15.848465315755501</v>
      </c>
      <c r="ADW21">
        <v>0</v>
      </c>
      <c r="ADX21">
        <v>0</v>
      </c>
      <c r="ADY21">
        <v>1</v>
      </c>
      <c r="ADZ21">
        <v>15.7354367071865</v>
      </c>
      <c r="AEA21">
        <v>15.7354367071865</v>
      </c>
      <c r="AEB21">
        <v>0</v>
      </c>
      <c r="AEC21">
        <v>0</v>
      </c>
      <c r="AED21">
        <v>1</v>
      </c>
      <c r="AEE21">
        <v>15.468630666096701</v>
      </c>
      <c r="AEF21">
        <v>15.468630666096701</v>
      </c>
      <c r="AEG21">
        <v>0</v>
      </c>
      <c r="AEH21">
        <v>0</v>
      </c>
      <c r="AEI21">
        <v>1</v>
      </c>
      <c r="AEJ21">
        <v>15.4213559885021</v>
      </c>
      <c r="AEK21">
        <v>15.4213559885021</v>
      </c>
      <c r="AEL21">
        <v>0</v>
      </c>
      <c r="AEM21">
        <v>0</v>
      </c>
      <c r="AEN21">
        <v>1</v>
      </c>
      <c r="AEO21">
        <v>15.5642443887133</v>
      </c>
      <c r="AEP21">
        <v>15.5642443887133</v>
      </c>
      <c r="AEQ21">
        <v>0</v>
      </c>
      <c r="AER21">
        <v>0</v>
      </c>
      <c r="AES21">
        <v>1</v>
      </c>
      <c r="AET21">
        <v>15.4438012554146</v>
      </c>
      <c r="AEU21">
        <v>15.4438012554146</v>
      </c>
      <c r="AEV21">
        <v>0</v>
      </c>
      <c r="AEW21">
        <v>0</v>
      </c>
      <c r="AEX21">
        <v>1</v>
      </c>
      <c r="AEY21">
        <v>14.4200912826112</v>
      </c>
      <c r="AEZ21">
        <v>14.4200912826112</v>
      </c>
      <c r="AFA21">
        <v>0</v>
      </c>
      <c r="AFB21">
        <v>0</v>
      </c>
      <c r="AFC21">
        <v>1</v>
      </c>
      <c r="AFD21">
        <v>14.396594754893099</v>
      </c>
      <c r="AFE21">
        <v>14.396594754893099</v>
      </c>
      <c r="AFF21">
        <v>0</v>
      </c>
      <c r="AFG21">
        <v>0</v>
      </c>
      <c r="AFH21">
        <v>1</v>
      </c>
      <c r="AFI21">
        <v>14.5109585541512</v>
      </c>
      <c r="AFJ21">
        <v>14.5109585541512</v>
      </c>
      <c r="AFK21">
        <v>0</v>
      </c>
      <c r="AFL21">
        <v>0</v>
      </c>
      <c r="AFM21">
        <v>1</v>
      </c>
      <c r="AFN21">
        <v>14.4252789066967</v>
      </c>
      <c r="AFO21">
        <v>14.4252789066967</v>
      </c>
      <c r="AFP21">
        <v>0</v>
      </c>
      <c r="AFQ21">
        <v>0</v>
      </c>
      <c r="AFR21">
        <v>1</v>
      </c>
      <c r="AFS21">
        <v>-2.0167603250891699</v>
      </c>
      <c r="AFT21">
        <v>-2.0214063995105298</v>
      </c>
      <c r="AFU21">
        <v>-2.0335296153276499</v>
      </c>
      <c r="AFV21">
        <v>-2.03530964790205</v>
      </c>
      <c r="AFW21">
        <v>-2.0598288407022598</v>
      </c>
      <c r="AFX21">
        <v>-2.0736157421220902</v>
      </c>
      <c r="AFY21">
        <v>-2.0769693176666499</v>
      </c>
      <c r="AFZ21">
        <v>-2.0795331365155598</v>
      </c>
      <c r="AGA21">
        <v>-2.2249806225860498</v>
      </c>
      <c r="AGB21">
        <v>-2.23654756804586</v>
      </c>
      <c r="AGC21">
        <v>-2.23570615335339</v>
      </c>
      <c r="AGD21">
        <v>-2.2392568599177101</v>
      </c>
      <c r="AGE21">
        <v>-1.7487519155426801</v>
      </c>
      <c r="AGF21">
        <v>-1.86346104246083</v>
      </c>
      <c r="AGG21">
        <v>-2.0278514302107702</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B21">
        <v>0</v>
      </c>
      <c r="AID21">
        <v>0</v>
      </c>
      <c r="AIF21">
        <v>0</v>
      </c>
      <c r="AIH21">
        <v>0</v>
      </c>
      <c r="AIJ21">
        <v>0</v>
      </c>
      <c r="AIL21">
        <v>0</v>
      </c>
      <c r="AIN21">
        <v>0</v>
      </c>
      <c r="AIP21">
        <v>0</v>
      </c>
      <c r="AIR21">
        <v>0</v>
      </c>
      <c r="AIT21">
        <v>0</v>
      </c>
      <c r="AIV21">
        <v>0</v>
      </c>
      <c r="AIX21">
        <v>0</v>
      </c>
      <c r="AIZ21">
        <v>0</v>
      </c>
      <c r="AJB21">
        <v>0</v>
      </c>
      <c r="AJD21">
        <v>0</v>
      </c>
      <c r="AJE21">
        <v>56456.169606619398</v>
      </c>
      <c r="AJG21">
        <v>-3.6109007116769098E-5</v>
      </c>
      <c r="AJJ21">
        <v>2613.7753939415102</v>
      </c>
      <c r="AJL21">
        <v>235.17477943427599</v>
      </c>
      <c r="AJM21">
        <v>8.5880691557145603</v>
      </c>
      <c r="AJN21">
        <v>8.39530605548563</v>
      </c>
      <c r="AJO21">
        <v>14.373226312845</v>
      </c>
      <c r="AJP21">
        <v>16.468686074427801</v>
      </c>
      <c r="AJQ21">
        <v>8.6860625177717896</v>
      </c>
      <c r="AJR21">
        <v>7.9175497931211503</v>
      </c>
      <c r="AJS21">
        <v>13.494026043444</v>
      </c>
      <c r="AJT21">
        <v>15.564268687472699</v>
      </c>
      <c r="AJU21">
        <v>9.9263243115139499</v>
      </c>
      <c r="AJV21">
        <v>10.069546264221801</v>
      </c>
      <c r="AJW21">
        <v>15.560263279522999</v>
      </c>
      <c r="AJX21">
        <v>23.599948920817798</v>
      </c>
      <c r="AJY21">
        <v>0</v>
      </c>
      <c r="AJZ21">
        <v>0</v>
      </c>
      <c r="AKA21">
        <v>56456.172192690501</v>
      </c>
      <c r="AKB21">
        <v>0</v>
      </c>
      <c r="AKC21">
        <v>0</v>
      </c>
      <c r="AKD21">
        <v>56301.9872779781</v>
      </c>
      <c r="AKE21">
        <v>72148.701147491098</v>
      </c>
      <c r="AKF21">
        <v>259735324.130968</v>
      </c>
      <c r="AKG21">
        <v>74.083964923093006</v>
      </c>
      <c r="AKH21">
        <v>80</v>
      </c>
      <c r="AKI21">
        <v>2.2767571138078302</v>
      </c>
      <c r="AKJ21">
        <v>0.788221989048975</v>
      </c>
      <c r="AKK21">
        <v>0</v>
      </c>
      <c r="AKL21">
        <v>0</v>
      </c>
      <c r="AKM21">
        <v>0</v>
      </c>
      <c r="AKN21">
        <v>74.083964923093006</v>
      </c>
      <c r="AKO21">
        <v>74.083964923093006</v>
      </c>
      <c r="AKP21">
        <v>0</v>
      </c>
      <c r="AKQ21">
        <v>0</v>
      </c>
      <c r="AKR21">
        <v>616739.65884963598</v>
      </c>
      <c r="AKV21">
        <v>0</v>
      </c>
      <c r="AKZ21">
        <v>0</v>
      </c>
      <c r="ALD21">
        <v>21.11</v>
      </c>
      <c r="ALE21">
        <v>21.11</v>
      </c>
      <c r="ALF21">
        <v>0</v>
      </c>
      <c r="ALG21">
        <v>0</v>
      </c>
      <c r="ALH21">
        <v>0</v>
      </c>
      <c r="ALJ21">
        <v>6.3561484101411798</v>
      </c>
      <c r="ALK21">
        <v>4.6559568605741798E-3</v>
      </c>
      <c r="ALL21">
        <v>5.6911634716113602</v>
      </c>
      <c r="ALM21">
        <v>6.3561484049417301</v>
      </c>
      <c r="ALN21">
        <v>5.6911634716113602</v>
      </c>
      <c r="ALO21">
        <v>0</v>
      </c>
      <c r="ALP21">
        <v>16.5244146102652</v>
      </c>
      <c r="ALQ21">
        <v>4.6559568605741798E-3</v>
      </c>
      <c r="ALR21">
        <v>40.031739475615097</v>
      </c>
      <c r="ALS21">
        <v>5.6911634716113602</v>
      </c>
      <c r="ALT21">
        <v>14.4854606511322</v>
      </c>
      <c r="ALU21">
        <v>5.6911634716113602</v>
      </c>
      <c r="ALV21">
        <v>14.8618268915843</v>
      </c>
      <c r="ALW21">
        <v>5.6911634716113602</v>
      </c>
      <c r="ALX21">
        <v>7.22</v>
      </c>
      <c r="ALY21">
        <v>9.9999999999999897E-12</v>
      </c>
      <c r="ALZ21">
        <v>6.3561484049417301</v>
      </c>
      <c r="AMA21">
        <v>9.9999999999999897E-12</v>
      </c>
      <c r="AMB21">
        <v>2.2767565043133701E-3</v>
      </c>
      <c r="AMC21">
        <v>6.3561484049417301</v>
      </c>
      <c r="AMD21">
        <v>0</v>
      </c>
      <c r="AME21">
        <v>6.3561484049417301</v>
      </c>
      <c r="AMF21">
        <v>0</v>
      </c>
      <c r="AMG21">
        <v>6.3561484049417301</v>
      </c>
      <c r="AMH21">
        <v>0</v>
      </c>
      <c r="AMI21">
        <v>0</v>
      </c>
      <c r="AMJ21">
        <v>4.2474999999999996</v>
      </c>
      <c r="AMK21">
        <v>17.096964060457001</v>
      </c>
      <c r="AML21">
        <v>0.106878819403934</v>
      </c>
      <c r="AMM21">
        <v>16.758828158433101</v>
      </c>
      <c r="AMN21">
        <v>0.950268929314249</v>
      </c>
      <c r="AMO21">
        <v>17.096969905276801</v>
      </c>
      <c r="AMP21">
        <v>0.106878819403934</v>
      </c>
      <c r="AMQ21">
        <v>17.172600309539501</v>
      </c>
      <c r="AMR21">
        <v>0.16829729993446399</v>
      </c>
      <c r="AMS21">
        <v>17.127660593223101</v>
      </c>
      <c r="AMT21">
        <v>0.16829729993446399</v>
      </c>
      <c r="AMU21">
        <v>16.371895021397101</v>
      </c>
      <c r="AMV21">
        <v>1.3174533262094601</v>
      </c>
      <c r="AMW21">
        <v>17.024493022669901</v>
      </c>
      <c r="AMX21">
        <v>0.106878819403934</v>
      </c>
      <c r="AMY21">
        <v>17.0146972807763</v>
      </c>
      <c r="AMZ21">
        <v>0.106878819403934</v>
      </c>
      <c r="ANA21">
        <v>17.013540673780799</v>
      </c>
      <c r="ANB21">
        <v>0.16829729993446399</v>
      </c>
      <c r="ANC21">
        <v>17.08426660312</v>
      </c>
      <c r="AND21">
        <v>0.16829729993446399</v>
      </c>
      <c r="ANE21">
        <v>15.796066874705099</v>
      </c>
      <c r="ANF21">
        <v>1.7704347344274001</v>
      </c>
      <c r="ANG21">
        <v>16.462010084252</v>
      </c>
      <c r="ANH21">
        <v>0.108674816112921</v>
      </c>
      <c r="ANI21">
        <v>16.4712970501425</v>
      </c>
      <c r="ANJ21">
        <v>0.107032588324807</v>
      </c>
      <c r="ANK21">
        <v>16.392788435629399</v>
      </c>
      <c r="ANL21">
        <v>0.16829729993446399</v>
      </c>
      <c r="ANM21">
        <v>16.490949937943</v>
      </c>
      <c r="ANN21">
        <v>0.16829729993446399</v>
      </c>
      <c r="ANO21">
        <v>1.4996801183562301</v>
      </c>
      <c r="ANP21">
        <v>1.86686451525145</v>
      </c>
      <c r="ANQ21">
        <v>2.3217923551866999</v>
      </c>
      <c r="ANR21">
        <v>16.758828158433101</v>
      </c>
      <c r="ANS21">
        <v>17.020860160002499</v>
      </c>
      <c r="ANT21">
        <v>17.019756165858201</v>
      </c>
      <c r="ANU21">
        <v>17.051893042473299</v>
      </c>
      <c r="ANV21">
        <v>17.057685137769699</v>
      </c>
      <c r="ANW21">
        <v>16.371895021397101</v>
      </c>
      <c r="ANX21">
        <v>16.9586443021036</v>
      </c>
      <c r="ANY21">
        <v>16.950326564554398</v>
      </c>
      <c r="ANZ21">
        <v>17.014279088478801</v>
      </c>
      <c r="AOA21">
        <v>16.933349742206499</v>
      </c>
      <c r="AOB21">
        <v>15.796066874705099</v>
      </c>
      <c r="AOC21">
        <v>16.396510658434298</v>
      </c>
      <c r="AOD21">
        <v>16.410676729187099</v>
      </c>
      <c r="AOE21">
        <v>16.425243510956602</v>
      </c>
      <c r="AOF21">
        <v>16.3170013813568</v>
      </c>
      <c r="AOG21">
        <v>16.5247165225549</v>
      </c>
      <c r="AOH21">
        <v>4.2474999999999996</v>
      </c>
      <c r="AOI21">
        <v>16.571123234215499</v>
      </c>
      <c r="AOJ21">
        <v>4.2474999999999996</v>
      </c>
    </row>
    <row r="22" spans="1:1076">
      <c r="A22" t="s">
        <v>2966</v>
      </c>
      <c r="B22">
        <v>2.9</v>
      </c>
      <c r="D22">
        <v>2.9</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-24.384551871401101</v>
      </c>
      <c r="GC22">
        <v>231.57348626142701</v>
      </c>
      <c r="GD22">
        <v>95.840389679754196</v>
      </c>
      <c r="GE22">
        <v>-17.277695560322101</v>
      </c>
      <c r="GF22">
        <v>153.73836558687901</v>
      </c>
      <c r="GG22">
        <v>65.536886690226794</v>
      </c>
      <c r="GH22">
        <v>-21.817968959003402</v>
      </c>
      <c r="GI22">
        <v>227.62306643949901</v>
      </c>
      <c r="GJ22">
        <v>98.446704682179401</v>
      </c>
      <c r="GK22">
        <v>-16.4596117844453</v>
      </c>
      <c r="GL22">
        <v>149.887796681879</v>
      </c>
      <c r="GM22">
        <v>63.162916758346903</v>
      </c>
      <c r="GN22">
        <v>-29.1305819104</v>
      </c>
      <c r="GO22">
        <v>16.394214089166301</v>
      </c>
      <c r="GP22">
        <v>16.057493277543799</v>
      </c>
      <c r="GQ22">
        <v>58.708782103044499</v>
      </c>
      <c r="GR22">
        <v>116.54610419525601</v>
      </c>
      <c r="GS22">
        <v>670.14834213195502</v>
      </c>
      <c r="GT22">
        <v>-18.236650876809701</v>
      </c>
      <c r="GU22">
        <v>16.3626868929721</v>
      </c>
      <c r="GV22">
        <v>15.9880127208973</v>
      </c>
      <c r="GW22">
        <v>37.972171761096803</v>
      </c>
      <c r="GX22">
        <v>81.3473288807118</v>
      </c>
      <c r="GY22">
        <v>466.47002706747202</v>
      </c>
      <c r="GZ22">
        <v>-30.0855828985347</v>
      </c>
      <c r="HA22">
        <v>16.463576441092702</v>
      </c>
      <c r="HB22">
        <v>16.100311111584499</v>
      </c>
      <c r="HC22">
        <v>58.592627017639202</v>
      </c>
      <c r="HD22">
        <v>123.48379559187499</v>
      </c>
      <c r="HE22">
        <v>715.19648614663902</v>
      </c>
      <c r="HF22">
        <v>-19.549628993730799</v>
      </c>
      <c r="HG22">
        <v>16.355878698614799</v>
      </c>
      <c r="HH22">
        <v>15.9873686525706</v>
      </c>
      <c r="HI22">
        <v>37.130082868138601</v>
      </c>
      <c r="HJ22">
        <v>79.9265367053939</v>
      </c>
      <c r="HK22">
        <v>462.77110969347302</v>
      </c>
      <c r="HL22">
        <v>-24.3737752896551</v>
      </c>
      <c r="HM22">
        <v>15.897753222355799</v>
      </c>
      <c r="HN22">
        <v>16.440079291278099</v>
      </c>
      <c r="HO22">
        <v>128.28392841320601</v>
      </c>
      <c r="HP22">
        <v>260.171649923183</v>
      </c>
      <c r="HQ22">
        <v>15.6868439476546</v>
      </c>
      <c r="HR22">
        <v>92.885456498929997</v>
      </c>
      <c r="HS22">
        <v>-16.472553986064899</v>
      </c>
      <c r="HT22">
        <v>15.867289659452901</v>
      </c>
      <c r="HU22">
        <v>16.423674105441101</v>
      </c>
      <c r="HV22">
        <v>79.502198237428999</v>
      </c>
      <c r="HW22">
        <v>173.31571888332201</v>
      </c>
      <c r="HX22">
        <v>15.6737021199403</v>
      </c>
      <c r="HY22">
        <v>64.278473597327903</v>
      </c>
      <c r="HZ22">
        <v>15.9606723022704</v>
      </c>
      <c r="IA22">
        <v>16.469952330428701</v>
      </c>
      <c r="IB22">
        <v>121.851169274554</v>
      </c>
      <c r="IC22">
        <v>-24.1987582878096</v>
      </c>
      <c r="ID22">
        <v>258.45193564425603</v>
      </c>
      <c r="IE22">
        <v>15.787826771893901</v>
      </c>
      <c r="IF22">
        <v>94.216590363895904</v>
      </c>
      <c r="IG22">
        <v>7.2603883905645397</v>
      </c>
      <c r="IH22">
        <v>15.875708329607701</v>
      </c>
      <c r="II22">
        <v>16.4276748729377</v>
      </c>
      <c r="IJ22">
        <v>77.820741545590494</v>
      </c>
      <c r="IK22">
        <v>7.9747483622261504</v>
      </c>
      <c r="IL22">
        <v>-16.739748085948001</v>
      </c>
      <c r="IM22">
        <v>169.201540370271</v>
      </c>
      <c r="IN22">
        <v>15.684338078248301</v>
      </c>
      <c r="IO22">
        <v>0.79526526336547798</v>
      </c>
      <c r="IP22">
        <v>62.813594374570897</v>
      </c>
      <c r="IQ22">
        <v>-39.337182610693901</v>
      </c>
      <c r="IR22">
        <v>-24.918950827371599</v>
      </c>
      <c r="IS22">
        <v>-34.989963506004202</v>
      </c>
      <c r="IT22">
        <v>-24.560060039678302</v>
      </c>
      <c r="IU22">
        <v>22.842818843363599</v>
      </c>
      <c r="IV22">
        <v>-28.199811731899601</v>
      </c>
      <c r="IW22">
        <v>15.978115188949401</v>
      </c>
      <c r="IX22">
        <v>15.6868439476546</v>
      </c>
      <c r="IY22">
        <v>60.1927940702613</v>
      </c>
      <c r="IZ22">
        <v>108.295774344774</v>
      </c>
      <c r="JA22">
        <v>617.60150905887303</v>
      </c>
      <c r="JB22">
        <v>-17.512128419729699</v>
      </c>
      <c r="JC22">
        <v>16.013373410117101</v>
      </c>
      <c r="JD22">
        <v>15.6737021199403</v>
      </c>
      <c r="JE22">
        <v>39.264206740060601</v>
      </c>
      <c r="JF22">
        <v>78.201986467696599</v>
      </c>
      <c r="JG22">
        <v>446.26628242471401</v>
      </c>
      <c r="JH22">
        <v>-29.496368197548499</v>
      </c>
      <c r="JI22">
        <v>16.1017710133642</v>
      </c>
      <c r="JJ22">
        <v>15.787826771893901</v>
      </c>
      <c r="JK22">
        <v>60.166859612416403</v>
      </c>
      <c r="JL22">
        <v>114.898910151251</v>
      </c>
      <c r="JM22">
        <v>663.42351517364602</v>
      </c>
      <c r="JN22">
        <v>-18.709468566729601</v>
      </c>
      <c r="JO22">
        <v>16.024412267364401</v>
      </c>
      <c r="JP22">
        <v>15.684338078248301</v>
      </c>
      <c r="JQ22">
        <v>1.0436069720969501</v>
      </c>
      <c r="JR22">
        <v>38.573989417876902</v>
      </c>
      <c r="JS22">
        <v>0.71337542136071397</v>
      </c>
      <c r="JT22">
        <v>78.036161621418898</v>
      </c>
      <c r="JU22">
        <v>449.59677607598701</v>
      </c>
      <c r="JV22">
        <v>-20.517604074562101</v>
      </c>
      <c r="JW22">
        <v>230.95521416750699</v>
      </c>
      <c r="JX22">
        <v>-32.274552884416302</v>
      </c>
      <c r="JY22">
        <v>-16.981817071170401</v>
      </c>
      <c r="JZ22">
        <v>156.07352289470799</v>
      </c>
      <c r="KA22">
        <v>-21.1124005097764</v>
      </c>
      <c r="KB22">
        <v>-21.203580599032598</v>
      </c>
      <c r="KC22">
        <v>229.99594426893901</v>
      </c>
      <c r="KD22">
        <v>-33.453555448982598</v>
      </c>
      <c r="KE22">
        <v>-14.4932891822129</v>
      </c>
      <c r="KF22">
        <v>12.1166787113895</v>
      </c>
      <c r="KG22">
        <v>-121.012560026484</v>
      </c>
      <c r="KH22">
        <v>1.6330942944116</v>
      </c>
      <c r="KI22">
        <v>154.50543040401399</v>
      </c>
      <c r="KJ22">
        <v>-20.9017647500152</v>
      </c>
      <c r="KK22">
        <v>-37.004645878108903</v>
      </c>
      <c r="KL22">
        <v>13.0937559519495</v>
      </c>
      <c r="KM22">
        <v>13.7071381230211</v>
      </c>
      <c r="KN22">
        <v>14.8607384354664</v>
      </c>
      <c r="KO22">
        <v>12.322452401319801</v>
      </c>
      <c r="KP22">
        <v>-3.4863314469608002</v>
      </c>
      <c r="KQ22">
        <v>-189.77752501932099</v>
      </c>
      <c r="KR22">
        <v>-867.64082757543099</v>
      </c>
      <c r="KS22">
        <v>-24.2317550674234</v>
      </c>
      <c r="KT22">
        <v>13.067750633804099</v>
      </c>
      <c r="KU22">
        <v>13.678012483632999</v>
      </c>
      <c r="KV22">
        <v>9.7619322563025293</v>
      </c>
      <c r="KW22">
        <v>12.2978716523378</v>
      </c>
      <c r="KX22">
        <v>-3.3899713159922902</v>
      </c>
      <c r="KY22">
        <v>-119.506176955196</v>
      </c>
      <c r="KZ22">
        <v>-545.274749805851</v>
      </c>
      <c r="LA22">
        <v>-39.315969877227303</v>
      </c>
      <c r="LB22">
        <v>13.153038218550099</v>
      </c>
      <c r="LC22">
        <v>13.7735379839869</v>
      </c>
      <c r="LD22">
        <v>13.9316645541107</v>
      </c>
      <c r="LE22">
        <v>12.3776843752107</v>
      </c>
      <c r="LF22">
        <v>-3.4845837172991998</v>
      </c>
      <c r="LG22">
        <v>-192.880020367806</v>
      </c>
      <c r="LH22">
        <v>-870.03509955566005</v>
      </c>
      <c r="LI22">
        <v>-25.376567445088199</v>
      </c>
      <c r="LJ22">
        <v>13.101578852538101</v>
      </c>
      <c r="LK22">
        <v>13.7033827780929</v>
      </c>
      <c r="LL22">
        <v>9.4671278598490005</v>
      </c>
      <c r="LM22">
        <v>12.345721047663799</v>
      </c>
      <c r="LN22">
        <v>-3.01108307840133</v>
      </c>
      <c r="LO22">
        <v>-116.53604614699501</v>
      </c>
      <c r="LP22">
        <v>-531.68185387943595</v>
      </c>
      <c r="LQ22">
        <v>-29.2463822638374</v>
      </c>
      <c r="LR22">
        <v>17.1172094753592</v>
      </c>
      <c r="LS22">
        <v>16.440999999999999</v>
      </c>
      <c r="LT22">
        <v>73.778760350449502</v>
      </c>
      <c r="LU22">
        <v>374.36209259640702</v>
      </c>
      <c r="LV22">
        <v>16.859577779408099</v>
      </c>
      <c r="LW22">
        <v>16.1580319641462</v>
      </c>
      <c r="LX22">
        <v>-22.821164468979202</v>
      </c>
      <c r="LY22">
        <v>-19.5669241704489</v>
      </c>
      <c r="LZ22">
        <v>17.076444286912501</v>
      </c>
      <c r="MA22">
        <v>16.440999999999999</v>
      </c>
      <c r="MB22">
        <v>46.304418172583397</v>
      </c>
      <c r="MC22">
        <v>245.76329855391299</v>
      </c>
      <c r="MD22">
        <v>16.805638235411401</v>
      </c>
      <c r="ME22">
        <v>16.077323952959201</v>
      </c>
      <c r="MF22">
        <v>-18.179342938150299</v>
      </c>
      <c r="MG22">
        <v>-30.218736501895499</v>
      </c>
      <c r="MH22">
        <v>17.105366996719098</v>
      </c>
      <c r="MI22">
        <v>16.440999999999999</v>
      </c>
      <c r="MJ22">
        <v>71.279394308041304</v>
      </c>
      <c r="MK22">
        <v>360.42559569127098</v>
      </c>
      <c r="ML22">
        <v>16.860925863324901</v>
      </c>
      <c r="MM22">
        <v>16.178718556056399</v>
      </c>
      <c r="MN22">
        <v>-20.374681955675999</v>
      </c>
      <c r="MO22">
        <v>-20.195125705567701</v>
      </c>
      <c r="MP22">
        <v>17.0756171149302</v>
      </c>
      <c r="MQ22">
        <v>16.440999999999999</v>
      </c>
      <c r="MR22">
        <v>46.372594573157301</v>
      </c>
      <c r="MS22">
        <v>245.94112580533201</v>
      </c>
      <c r="MT22">
        <v>16.806103117883399</v>
      </c>
      <c r="MU22">
        <v>16.0807017595302</v>
      </c>
      <c r="MV22">
        <v>-17.8035052784752</v>
      </c>
      <c r="MW22">
        <v>-26.444816371699002</v>
      </c>
      <c r="MX22">
        <v>17.025238530695301</v>
      </c>
      <c r="MY22">
        <v>16.887449547532</v>
      </c>
      <c r="MZ22">
        <v>101.49506713767001</v>
      </c>
      <c r="NA22" s="35">
        <v>468.318505164138</v>
      </c>
      <c r="NB22">
        <v>16.700568207990699</v>
      </c>
      <c r="NC22">
        <v>15.8687911666576</v>
      </c>
      <c r="ND22">
        <v>-20.241230287161098</v>
      </c>
      <c r="NE22">
        <v>-17.5125091624767</v>
      </c>
      <c r="NF22">
        <v>17.065286109264299</v>
      </c>
      <c r="NG22">
        <v>16.9079110307555</v>
      </c>
      <c r="NH22">
        <v>68.926240578362297</v>
      </c>
      <c r="NI22">
        <v>319.31063105557899</v>
      </c>
      <c r="NJ22">
        <v>16.714613503878901</v>
      </c>
      <c r="NK22">
        <v>15.843845403494001</v>
      </c>
      <c r="NL22">
        <v>-14.575174505958</v>
      </c>
      <c r="NM22">
        <v>-27.078047641330201</v>
      </c>
      <c r="NN22">
        <v>17.134740782075099</v>
      </c>
      <c r="NO22">
        <v>16.9908095990649</v>
      </c>
      <c r="NP22" s="35">
        <v>112.486176358874</v>
      </c>
      <c r="NQ22">
        <v>496.72468270792598</v>
      </c>
      <c r="NR22">
        <v>16.796622854943301</v>
      </c>
      <c r="NS22" s="35">
        <v>15.9593638594302</v>
      </c>
      <c r="NT22" s="35">
        <v>-14.2923483892626</v>
      </c>
      <c r="NU22" s="35">
        <v>-18.200501891813602</v>
      </c>
      <c r="NV22">
        <v>17.053438000862698</v>
      </c>
      <c r="NW22" s="35">
        <v>16.895030241442701</v>
      </c>
      <c r="NX22">
        <v>1.7</v>
      </c>
      <c r="NY22">
        <v>67.938314464562893</v>
      </c>
      <c r="NZ22">
        <v>314.779717709225</v>
      </c>
      <c r="OA22" s="35">
        <v>16.7099507258567</v>
      </c>
      <c r="OB22">
        <v>15.850983934003199</v>
      </c>
      <c r="OC22">
        <v>1.7</v>
      </c>
      <c r="OD22">
        <v>-13.8521450295433</v>
      </c>
      <c r="OE22">
        <v>1.7</v>
      </c>
      <c r="OF22">
        <v>1.7</v>
      </c>
      <c r="OG22">
        <v>-24.809397514772598</v>
      </c>
      <c r="OH22">
        <v>16.399793934485199</v>
      </c>
      <c r="OI22">
        <v>16.425436231706801</v>
      </c>
      <c r="OJ22">
        <v>116.84643758435099</v>
      </c>
      <c r="OK22">
        <v>632.05217365112901</v>
      </c>
      <c r="OL22">
        <v>15.912268915672399</v>
      </c>
      <c r="OM22">
        <v>14.6410946553085</v>
      </c>
      <c r="ON22">
        <v>-65.952809965678298</v>
      </c>
      <c r="OO22">
        <v>-16.2096869559178</v>
      </c>
      <c r="OP22">
        <v>16.514898482255902</v>
      </c>
      <c r="OQ22">
        <v>16.527700438184699</v>
      </c>
      <c r="OR22">
        <v>84.522862200676599</v>
      </c>
      <c r="OS22">
        <v>442.30031409283902</v>
      </c>
      <c r="OT22">
        <v>15.981030993921699</v>
      </c>
      <c r="OU22">
        <v>14.644585287443499</v>
      </c>
      <c r="OV22">
        <v>-42.600528845040202</v>
      </c>
      <c r="OW22">
        <v>-25.310384876034501</v>
      </c>
      <c r="OX22">
        <v>16.546979446744299</v>
      </c>
      <c r="OY22">
        <v>16.581672158813099</v>
      </c>
      <c r="OZ22">
        <v>132.91893624094601</v>
      </c>
      <c r="PA22">
        <v>681.78974082876903</v>
      </c>
      <c r="PB22">
        <v>16.029905136643102</v>
      </c>
      <c r="PC22">
        <v>14.7272644162422</v>
      </c>
      <c r="PD22">
        <v>-60.959923646353602</v>
      </c>
      <c r="PE22">
        <v>-16.863125666486098</v>
      </c>
      <c r="PF22">
        <v>16.530617823775799</v>
      </c>
      <c r="PG22">
        <v>16.541202136769702</v>
      </c>
      <c r="PH22">
        <v>1.7</v>
      </c>
      <c r="PI22">
        <v>85.057978995430702</v>
      </c>
      <c r="PJ22">
        <v>443.31081637746303</v>
      </c>
      <c r="PK22">
        <v>15.9981472930699</v>
      </c>
      <c r="PL22">
        <v>14.6647319094564</v>
      </c>
      <c r="PM22" s="35">
        <v>1.7</v>
      </c>
      <c r="PN22">
        <v>-41.732771470483598</v>
      </c>
      <c r="PO22">
        <v>15.8331450495761</v>
      </c>
      <c r="PP22">
        <v>15.745732221259701</v>
      </c>
      <c r="PQ22">
        <v>15.859427273527499</v>
      </c>
      <c r="PR22">
        <v>15.7463024908874</v>
      </c>
      <c r="PS22">
        <v>17.414248108159398</v>
      </c>
      <c r="PT22">
        <v>15.4875316905961</v>
      </c>
      <c r="PU22">
        <v>15.449740251333401</v>
      </c>
      <c r="PV22">
        <v>15.572971960264001</v>
      </c>
      <c r="PW22">
        <v>15.4582643670155</v>
      </c>
      <c r="PX22">
        <v>16.903243074033501</v>
      </c>
      <c r="PY22">
        <v>13.9920542593529</v>
      </c>
      <c r="PZ22">
        <v>13.9663958873479</v>
      </c>
      <c r="QA22">
        <v>14.060273532786001</v>
      </c>
      <c r="QB22">
        <v>13.985293477521299</v>
      </c>
      <c r="QC22">
        <v>15.373878808633</v>
      </c>
      <c r="QD22">
        <v>16.268409712767699</v>
      </c>
      <c r="QE22">
        <v>15.396388590104999</v>
      </c>
      <c r="QF22">
        <v>15.290526083771899</v>
      </c>
      <c r="QG22">
        <v>15.4331768198996</v>
      </c>
      <c r="QH22">
        <v>15.3084714868793</v>
      </c>
      <c r="QI22">
        <v>17.389871074339599</v>
      </c>
      <c r="QJ22">
        <v>15.0333355740001</v>
      </c>
      <c r="QK22">
        <v>14.9769442870729</v>
      </c>
      <c r="QL22">
        <v>15.1266266870258</v>
      </c>
      <c r="QM22">
        <v>14.996845530634801</v>
      </c>
      <c r="QN22">
        <v>198.645262217652</v>
      </c>
      <c r="QO22">
        <v>16.8648302706682</v>
      </c>
      <c r="QP22">
        <v>245.75345422356</v>
      </c>
      <c r="QQ22">
        <v>13.711954453882401</v>
      </c>
      <c r="QR22">
        <v>13.6718797694977</v>
      </c>
      <c r="QS22">
        <v>13.793477330945199</v>
      </c>
      <c r="QT22">
        <v>13.698509305517801</v>
      </c>
      <c r="QU22">
        <v>15.5041869697249</v>
      </c>
      <c r="QV22">
        <v>15.6372989904897</v>
      </c>
      <c r="QW22">
        <v>142046.87008322001</v>
      </c>
      <c r="QX22">
        <v>0</v>
      </c>
      <c r="QY22">
        <v>93285.349292808503</v>
      </c>
      <c r="QZ22">
        <v>0</v>
      </c>
      <c r="RA22">
        <v>24750.398680332699</v>
      </c>
      <c r="RB22">
        <v>0</v>
      </c>
      <c r="RC22">
        <v>16429.437847923498</v>
      </c>
      <c r="RD22">
        <v>0</v>
      </c>
      <c r="RE22">
        <v>46048.175896878798</v>
      </c>
      <c r="RF22">
        <v>0</v>
      </c>
      <c r="RG22">
        <v>30473.123591154599</v>
      </c>
      <c r="RH22" s="35">
        <v>0</v>
      </c>
      <c r="RI22">
        <v>426.28835138821802</v>
      </c>
      <c r="RJ22" s="35">
        <v>0</v>
      </c>
      <c r="RK22">
        <v>14.959632130633899</v>
      </c>
      <c r="RL22">
        <v>9859.3926221251095</v>
      </c>
      <c r="RM22" s="35">
        <v>9859.3926221251095</v>
      </c>
      <c r="RN22">
        <v>14086.8990946957</v>
      </c>
      <c r="RO22" s="35">
        <v>276.854734610229</v>
      </c>
      <c r="RP22">
        <v>0</v>
      </c>
      <c r="RQ22" s="35">
        <v>14.8353199462842</v>
      </c>
      <c r="RR22" s="35">
        <v>6394.0454786342498</v>
      </c>
      <c r="RS22">
        <v>6394.0454786342498</v>
      </c>
      <c r="RT22">
        <v>9080.19557640116</v>
      </c>
      <c r="RU22">
        <v>407.47279651118203</v>
      </c>
      <c r="RV22">
        <v>0</v>
      </c>
      <c r="RW22" s="35">
        <v>15.0069263662716</v>
      </c>
      <c r="RX22">
        <v>9763.2924879318507</v>
      </c>
      <c r="RY22">
        <v>9763.2924879318507</v>
      </c>
      <c r="RZ22">
        <v>13990.1645507623</v>
      </c>
      <c r="SA22">
        <v>272.24618766202798</v>
      </c>
      <c r="SB22">
        <v>0</v>
      </c>
      <c r="SC22">
        <v>14.870640482871201</v>
      </c>
      <c r="SD22">
        <v>6351.6186624412903</v>
      </c>
      <c r="SE22">
        <v>6351.6186624412903</v>
      </c>
      <c r="SF22">
        <v>9037.4788928043708</v>
      </c>
      <c r="SG22">
        <v>0</v>
      </c>
      <c r="SH22">
        <v>903.65331139940804</v>
      </c>
      <c r="SI22">
        <v>17.3654940405197</v>
      </c>
      <c r="SJ22">
        <v>33140.524336139002</v>
      </c>
      <c r="SK22">
        <v>33140.524336139002</v>
      </c>
      <c r="SL22">
        <v>57195.453774664304</v>
      </c>
      <c r="SM22" s="35">
        <v>21.1111</v>
      </c>
      <c r="SN22">
        <v>23.8889</v>
      </c>
      <c r="SO22">
        <v>0</v>
      </c>
      <c r="SP22">
        <v>212.75687446707099</v>
      </c>
      <c r="SQ22">
        <v>16.070186823712799</v>
      </c>
      <c r="SR22">
        <v>0</v>
      </c>
      <c r="SS22">
        <v>0</v>
      </c>
      <c r="ST22">
        <v>0</v>
      </c>
      <c r="SU22">
        <v>0</v>
      </c>
      <c r="SV22">
        <v>146.25254155477199</v>
      </c>
      <c r="SW22">
        <v>16.0332170903106</v>
      </c>
      <c r="SX22">
        <v>0</v>
      </c>
      <c r="SY22" s="35">
        <v>0</v>
      </c>
      <c r="SZ22">
        <v>0</v>
      </c>
      <c r="TA22">
        <v>0</v>
      </c>
      <c r="TB22">
        <v>218.10908957515699</v>
      </c>
      <c r="TC22">
        <v>16.1395935238451</v>
      </c>
      <c r="TD22">
        <v>0</v>
      </c>
      <c r="TE22">
        <v>0</v>
      </c>
      <c r="TF22">
        <v>0</v>
      </c>
      <c r="TG22">
        <v>0</v>
      </c>
      <c r="TH22">
        <v>141.997265404654</v>
      </c>
      <c r="TI22">
        <v>16.0317463533225</v>
      </c>
      <c r="TJ22">
        <v>0</v>
      </c>
      <c r="TK22">
        <v>0</v>
      </c>
      <c r="TL22">
        <v>0</v>
      </c>
      <c r="TM22">
        <v>0</v>
      </c>
      <c r="TN22">
        <v>479.67365497076599</v>
      </c>
      <c r="TO22">
        <v>17.267058780158798</v>
      </c>
      <c r="TP22">
        <v>0</v>
      </c>
      <c r="TQ22">
        <v>0</v>
      </c>
      <c r="TR22">
        <v>0</v>
      </c>
      <c r="TS22">
        <v>463.22965268673897</v>
      </c>
      <c r="TT22">
        <v>0</v>
      </c>
      <c r="TU22">
        <v>14.5791394574041</v>
      </c>
      <c r="TV22">
        <v>10488.6730298484</v>
      </c>
      <c r="TW22">
        <v>10488.6730298484</v>
      </c>
      <c r="TX22">
        <v>14721.7151603855</v>
      </c>
      <c r="TY22">
        <v>304.86266107025199</v>
      </c>
      <c r="TZ22">
        <v>0</v>
      </c>
      <c r="UA22">
        <v>14.5041483228124</v>
      </c>
      <c r="UB22">
        <v>6749.5878200055504</v>
      </c>
      <c r="UC22">
        <v>6749.5878200055504</v>
      </c>
      <c r="UD22">
        <v>9438.7969116261793</v>
      </c>
      <c r="UE22">
        <v>456.83111658753103</v>
      </c>
      <c r="UF22">
        <v>0</v>
      </c>
      <c r="UG22">
        <v>14.680281413787601</v>
      </c>
      <c r="UH22">
        <v>10324.5533775657</v>
      </c>
      <c r="UI22">
        <v>10324.5533775657</v>
      </c>
      <c r="UJ22">
        <v>14556.106403706401</v>
      </c>
      <c r="UK22">
        <v>299.58639461342199</v>
      </c>
      <c r="UL22">
        <v>0</v>
      </c>
      <c r="UM22">
        <v>14.535426694254101</v>
      </c>
      <c r="UN22">
        <v>6713.0253834815303</v>
      </c>
      <c r="UO22">
        <v>6713.0253834815303</v>
      </c>
      <c r="UP22">
        <v>9401.9418672596294</v>
      </c>
      <c r="UQ22">
        <v>0</v>
      </c>
      <c r="UR22">
        <v>943.732685765003</v>
      </c>
      <c r="US22">
        <v>16.8264174673029</v>
      </c>
      <c r="UT22">
        <v>35181.696293908899</v>
      </c>
      <c r="UU22">
        <v>35181.696293908899</v>
      </c>
      <c r="UV22">
        <v>57738.286761518997</v>
      </c>
      <c r="UW22">
        <v>21.1111</v>
      </c>
      <c r="UX22">
        <v>23.8889</v>
      </c>
      <c r="UY22">
        <v>0</v>
      </c>
      <c r="UZ22">
        <v>203.758462357452</v>
      </c>
      <c r="VA22">
        <v>15.6487370941976</v>
      </c>
      <c r="VB22">
        <v>0</v>
      </c>
      <c r="VC22">
        <v>0</v>
      </c>
      <c r="VD22">
        <v>0</v>
      </c>
      <c r="VE22">
        <v>0</v>
      </c>
      <c r="VF22">
        <v>142.536586724377</v>
      </c>
      <c r="VG22">
        <v>15.676360240429201</v>
      </c>
      <c r="VH22">
        <v>0</v>
      </c>
      <c r="VI22">
        <v>0</v>
      </c>
      <c r="VJ22">
        <v>0</v>
      </c>
      <c r="VK22">
        <v>0</v>
      </c>
      <c r="VL22">
        <v>208.075808388257</v>
      </c>
      <c r="VM22">
        <v>15.7712629294236</v>
      </c>
      <c r="VN22">
        <v>0</v>
      </c>
      <c r="VO22">
        <v>0</v>
      </c>
      <c r="VP22">
        <v>0</v>
      </c>
      <c r="VQ22">
        <v>0</v>
      </c>
      <c r="VR22">
        <v>140.32639521196199</v>
      </c>
      <c r="VS22">
        <v>15.6907970424122</v>
      </c>
      <c r="VT22">
        <v>0</v>
      </c>
      <c r="VU22">
        <v>0</v>
      </c>
      <c r="VV22">
        <v>0</v>
      </c>
      <c r="VW22">
        <v>0</v>
      </c>
      <c r="VX22">
        <v>338.37262903236501</v>
      </c>
      <c r="VY22">
        <v>16.716130092032198</v>
      </c>
      <c r="VZ22">
        <v>0</v>
      </c>
      <c r="WA22">
        <v>0</v>
      </c>
      <c r="WB22">
        <v>0</v>
      </c>
      <c r="WC22">
        <v>561.08653673493495</v>
      </c>
      <c r="WD22">
        <v>0</v>
      </c>
      <c r="WE22">
        <v>13.4318546484119</v>
      </c>
      <c r="WF22">
        <v>12396.940102741501</v>
      </c>
      <c r="WG22">
        <v>12396.940102741501</v>
      </c>
      <c r="WH22">
        <v>16645.136891924802</v>
      </c>
      <c r="WI22">
        <v>0</v>
      </c>
      <c r="WJ22">
        <v>377.69081137640802</v>
      </c>
      <c r="WK22">
        <v>0</v>
      </c>
      <c r="WL22">
        <v>13.377363651647499</v>
      </c>
      <c r="WM22">
        <v>7953.4530299370099</v>
      </c>
      <c r="WN22">
        <v>7953.4530299370099</v>
      </c>
      <c r="WO22">
        <v>10652.084300475</v>
      </c>
      <c r="WP22">
        <v>21.1111</v>
      </c>
      <c r="WQ22">
        <v>23.8889</v>
      </c>
      <c r="WR22">
        <v>560.96600617888703</v>
      </c>
      <c r="WS22">
        <v>0</v>
      </c>
      <c r="WT22">
        <v>13.5266811291044</v>
      </c>
      <c r="WU22">
        <v>12246.7706387935</v>
      </c>
      <c r="WV22">
        <v>12246.7706387935</v>
      </c>
      <c r="WW22">
        <v>16493.5337297189</v>
      </c>
      <c r="WX22">
        <v>0</v>
      </c>
      <c r="WY22">
        <v>368.617780550308</v>
      </c>
      <c r="WZ22">
        <v>0</v>
      </c>
      <c r="XA22">
        <v>13.411725133514301</v>
      </c>
      <c r="XB22">
        <v>7909.6073949817701</v>
      </c>
      <c r="XC22">
        <v>7909.6073949817701</v>
      </c>
      <c r="XD22">
        <v>10607.9201774469</v>
      </c>
      <c r="XE22">
        <v>85.947078503601006</v>
      </c>
      <c r="XF22">
        <v>13.1298475583881</v>
      </c>
      <c r="XG22">
        <v>15.6344951308168</v>
      </c>
      <c r="XH22">
        <v>43022.043924106903</v>
      </c>
      <c r="XI22">
        <v>43022.043924106903</v>
      </c>
      <c r="XJ22">
        <v>64718.497268801897</v>
      </c>
      <c r="XK22">
        <v>21.1111</v>
      </c>
      <c r="XL22">
        <v>23.8889</v>
      </c>
      <c r="XM22">
        <v>138.41806230400701</v>
      </c>
      <c r="XN22">
        <v>0</v>
      </c>
      <c r="XO22">
        <v>12.859418869953799</v>
      </c>
      <c r="XP22">
        <v>0</v>
      </c>
      <c r="XQ22">
        <v>0</v>
      </c>
      <c r="XR22">
        <v>0</v>
      </c>
      <c r="XS22">
        <v>86.576370732875006</v>
      </c>
      <c r="XT22">
        <v>0</v>
      </c>
      <c r="XU22">
        <v>12.829491196017299</v>
      </c>
      <c r="XV22">
        <v>0</v>
      </c>
      <c r="XW22">
        <v>0</v>
      </c>
      <c r="XX22">
        <v>0</v>
      </c>
      <c r="XY22">
        <v>145.50732357295101</v>
      </c>
      <c r="XZ22">
        <v>0</v>
      </c>
      <c r="YA22">
        <v>12.9218941784059</v>
      </c>
      <c r="YB22">
        <v>0</v>
      </c>
      <c r="YC22">
        <v>0</v>
      </c>
      <c r="YD22">
        <v>0</v>
      </c>
      <c r="YE22">
        <v>85.149100192971801</v>
      </c>
      <c r="YF22">
        <v>0</v>
      </c>
      <c r="YG22">
        <v>12.864312243888</v>
      </c>
      <c r="YH22">
        <v>0</v>
      </c>
      <c r="YI22">
        <v>0</v>
      </c>
      <c r="YJ22">
        <v>0</v>
      </c>
      <c r="YK22">
        <v>1445.0000000217001</v>
      </c>
      <c r="YL22">
        <v>0</v>
      </c>
      <c r="YM22">
        <v>14.561842214707999</v>
      </c>
      <c r="YN22">
        <v>0</v>
      </c>
      <c r="YO22">
        <v>0</v>
      </c>
      <c r="YP22">
        <v>0</v>
      </c>
      <c r="YQ22">
        <v>0</v>
      </c>
      <c r="YR22">
        <v>47.588630190548898</v>
      </c>
      <c r="YS22">
        <v>16.887110582433099</v>
      </c>
      <c r="YT22">
        <v>0</v>
      </c>
      <c r="YU22">
        <v>0</v>
      </c>
      <c r="YV22">
        <v>0</v>
      </c>
      <c r="YW22">
        <v>0</v>
      </c>
      <c r="YX22">
        <v>25.1622372665989</v>
      </c>
      <c r="YY22">
        <v>16.848251516357401</v>
      </c>
      <c r="YZ22">
        <v>0</v>
      </c>
      <c r="ZA22">
        <v>0</v>
      </c>
      <c r="ZB22">
        <v>0</v>
      </c>
      <c r="ZC22">
        <v>0</v>
      </c>
      <c r="ZD22">
        <v>46.541638549949496</v>
      </c>
      <c r="ZE22">
        <v>16.88200373646</v>
      </c>
      <c r="ZF22">
        <v>0</v>
      </c>
      <c r="ZG22">
        <v>0</v>
      </c>
      <c r="ZH22">
        <v>0</v>
      </c>
      <c r="ZI22">
        <v>0</v>
      </c>
      <c r="ZJ22">
        <v>25.012737562194701</v>
      </c>
      <c r="ZK22">
        <v>16.847103269197898</v>
      </c>
      <c r="ZL22">
        <v>0</v>
      </c>
      <c r="ZM22">
        <v>0</v>
      </c>
      <c r="ZN22">
        <v>0</v>
      </c>
      <c r="ZO22">
        <v>0</v>
      </c>
      <c r="ZP22">
        <v>3434.5559638090899</v>
      </c>
      <c r="ZQ22">
        <v>16.6312545154608</v>
      </c>
      <c r="ZR22">
        <v>0</v>
      </c>
      <c r="ZS22">
        <v>0</v>
      </c>
      <c r="ZT22">
        <v>0</v>
      </c>
      <c r="ZU22">
        <v>0</v>
      </c>
      <c r="ZV22">
        <v>91.462008993031901</v>
      </c>
      <c r="ZW22">
        <v>16.708739921135798</v>
      </c>
      <c r="ZX22">
        <v>0</v>
      </c>
      <c r="ZY22">
        <v>0</v>
      </c>
      <c r="ZZ22">
        <v>0</v>
      </c>
      <c r="AAA22">
        <v>0</v>
      </c>
      <c r="AAB22">
        <v>60.696592546990701</v>
      </c>
      <c r="AAC22">
        <v>16.7288075103504</v>
      </c>
      <c r="AAD22">
        <v>0</v>
      </c>
      <c r="AAE22">
        <v>0</v>
      </c>
      <c r="AAF22">
        <v>0</v>
      </c>
      <c r="AAG22">
        <v>0</v>
      </c>
      <c r="AAH22">
        <v>107.814210504817</v>
      </c>
      <c r="AAI22">
        <v>16.788500036883502</v>
      </c>
      <c r="AAJ22">
        <v>0</v>
      </c>
      <c r="AAK22">
        <v>0</v>
      </c>
      <c r="AAL22">
        <v>0</v>
      </c>
      <c r="AAM22">
        <v>0</v>
      </c>
      <c r="AAN22">
        <v>59.710337935212998</v>
      </c>
      <c r="AAO22">
        <v>16.7212324849623</v>
      </c>
      <c r="AAP22">
        <v>0</v>
      </c>
      <c r="AAQ22">
        <v>0</v>
      </c>
      <c r="AAR22">
        <v>0</v>
      </c>
      <c r="AAS22">
        <v>0</v>
      </c>
      <c r="AAT22">
        <v>3376.2036344561802</v>
      </c>
      <c r="AAU22">
        <v>16.236503470812899</v>
      </c>
      <c r="AAV22">
        <v>0</v>
      </c>
      <c r="AAW22">
        <v>0</v>
      </c>
      <c r="AAX22">
        <v>0</v>
      </c>
      <c r="AAY22">
        <v>0</v>
      </c>
      <c r="AAZ22">
        <v>74.044237891493097</v>
      </c>
      <c r="ABA22">
        <v>16.029361363339099</v>
      </c>
      <c r="ABB22">
        <v>0</v>
      </c>
      <c r="ABC22">
        <v>0</v>
      </c>
      <c r="ABD22">
        <v>0</v>
      </c>
      <c r="ABE22">
        <v>0</v>
      </c>
      <c r="ABF22">
        <v>57.047698380203698</v>
      </c>
      <c r="ABG22">
        <v>16.099119653299802</v>
      </c>
      <c r="ABH22">
        <v>0</v>
      </c>
      <c r="ABI22">
        <v>0</v>
      </c>
      <c r="ABJ22">
        <v>0</v>
      </c>
      <c r="ABK22">
        <v>0</v>
      </c>
      <c r="ABL22">
        <v>95.201973471974696</v>
      </c>
      <c r="ABM22">
        <v>16.132561133575599</v>
      </c>
      <c r="ABN22">
        <v>0</v>
      </c>
      <c r="ABO22">
        <v>0</v>
      </c>
      <c r="ABP22">
        <v>0</v>
      </c>
      <c r="ABQ22">
        <v>0</v>
      </c>
      <c r="ABR22">
        <v>57.909043052422199</v>
      </c>
      <c r="ABS22">
        <v>16.1123374933041</v>
      </c>
      <c r="ABT22">
        <v>0</v>
      </c>
      <c r="ABU22">
        <v>0</v>
      </c>
      <c r="ABV22">
        <v>0</v>
      </c>
      <c r="ABW22">
        <v>0</v>
      </c>
      <c r="ABX22">
        <v>2501.25891412894</v>
      </c>
      <c r="ABY22">
        <v>15.6372989904897</v>
      </c>
      <c r="ABZ22">
        <v>0</v>
      </c>
      <c r="ACA22">
        <v>0</v>
      </c>
      <c r="ACB22">
        <v>0</v>
      </c>
      <c r="ACC22">
        <v>0</v>
      </c>
      <c r="ACD22">
        <v>0</v>
      </c>
      <c r="ACE22">
        <v>0</v>
      </c>
      <c r="ACF22">
        <v>6.2391593724984897</v>
      </c>
      <c r="ACG22">
        <v>6.2391593724984897</v>
      </c>
      <c r="ACH22">
        <v>0</v>
      </c>
      <c r="ACI22">
        <v>0</v>
      </c>
      <c r="ACJ22">
        <v>0</v>
      </c>
      <c r="ACK22">
        <v>21.11</v>
      </c>
      <c r="ACL22">
        <v>21.11</v>
      </c>
      <c r="ACM22">
        <v>0</v>
      </c>
      <c r="ACN22">
        <v>0</v>
      </c>
      <c r="ACO22">
        <v>0</v>
      </c>
      <c r="ACP22">
        <v>5074.3497718777498</v>
      </c>
      <c r="ACR22">
        <v>3172.9100226948199</v>
      </c>
      <c r="ACT22">
        <v>8247.2597945725702</v>
      </c>
      <c r="ACV22">
        <v>17.434279885844699</v>
      </c>
      <c r="ACW22">
        <v>17.189744150282099</v>
      </c>
      <c r="ACX22">
        <v>1.7</v>
      </c>
      <c r="ACY22">
        <v>11.455184116040799</v>
      </c>
      <c r="ACZ22">
        <v>0.68731209972000096</v>
      </c>
      <c r="ADA22">
        <v>16.849647205945001</v>
      </c>
      <c r="ADB22">
        <v>16.681732747416</v>
      </c>
      <c r="ADC22">
        <v>1.7</v>
      </c>
      <c r="ADD22">
        <v>12.08681711947</v>
      </c>
      <c r="ADE22">
        <v>0.71402652790479104</v>
      </c>
      <c r="ADF22">
        <v>15.6327700529725</v>
      </c>
      <c r="ADG22">
        <v>15.6327700529725</v>
      </c>
      <c r="ADH22">
        <v>0</v>
      </c>
      <c r="ADI22">
        <v>0</v>
      </c>
      <c r="ADJ22">
        <v>1</v>
      </c>
      <c r="ADK22">
        <v>15.4238545412683</v>
      </c>
      <c r="ADL22">
        <v>15.4238545412683</v>
      </c>
      <c r="ADM22">
        <v>0</v>
      </c>
      <c r="ADN22">
        <v>0</v>
      </c>
      <c r="ADO22">
        <v>1</v>
      </c>
      <c r="ADP22">
        <v>15.3195780102005</v>
      </c>
      <c r="ADQ22">
        <v>15.3195780102005</v>
      </c>
      <c r="ADR22">
        <v>0</v>
      </c>
      <c r="ADS22">
        <v>0</v>
      </c>
      <c r="ADT22">
        <v>1</v>
      </c>
      <c r="ADU22">
        <v>15.4551615290633</v>
      </c>
      <c r="ADV22">
        <v>15.4551615290633</v>
      </c>
      <c r="ADW22">
        <v>0</v>
      </c>
      <c r="ADX22">
        <v>0</v>
      </c>
      <c r="ADY22">
        <v>1</v>
      </c>
      <c r="ADZ22">
        <v>15.3388796513374</v>
      </c>
      <c r="AEA22">
        <v>15.3388796513374</v>
      </c>
      <c r="AEB22">
        <v>0</v>
      </c>
      <c r="AEC22">
        <v>0</v>
      </c>
      <c r="AED22">
        <v>1</v>
      </c>
      <c r="AEE22">
        <v>15.073069451942199</v>
      </c>
      <c r="AEF22">
        <v>15.073069451942199</v>
      </c>
      <c r="AEG22">
        <v>0</v>
      </c>
      <c r="AEH22">
        <v>0</v>
      </c>
      <c r="AEI22">
        <v>1</v>
      </c>
      <c r="AEJ22">
        <v>15.0206019809988</v>
      </c>
      <c r="AEK22">
        <v>15.0206019809988</v>
      </c>
      <c r="AEL22">
        <v>0</v>
      </c>
      <c r="AEM22">
        <v>0</v>
      </c>
      <c r="AEN22">
        <v>1</v>
      </c>
      <c r="AEO22">
        <v>15.1658511085956</v>
      </c>
      <c r="AEP22">
        <v>15.1658511085956</v>
      </c>
      <c r="AEQ22">
        <v>0</v>
      </c>
      <c r="AER22">
        <v>0</v>
      </c>
      <c r="AES22">
        <v>1</v>
      </c>
      <c r="AET22">
        <v>15.040697272785801</v>
      </c>
      <c r="AEU22">
        <v>15.040697272785801</v>
      </c>
      <c r="AEV22">
        <v>0</v>
      </c>
      <c r="AEW22">
        <v>0</v>
      </c>
      <c r="AEX22">
        <v>1</v>
      </c>
      <c r="AEY22">
        <v>13.8803851124873</v>
      </c>
      <c r="AEZ22">
        <v>13.8803851124873</v>
      </c>
      <c r="AFA22">
        <v>0</v>
      </c>
      <c r="AFB22">
        <v>0</v>
      </c>
      <c r="AFC22">
        <v>1</v>
      </c>
      <c r="AFD22">
        <v>13.850375323718</v>
      </c>
      <c r="AFE22">
        <v>13.850375323718</v>
      </c>
      <c r="AFF22">
        <v>0</v>
      </c>
      <c r="AFG22">
        <v>0</v>
      </c>
      <c r="AFH22">
        <v>1</v>
      </c>
      <c r="AFI22">
        <v>13.9672150951659</v>
      </c>
      <c r="AFJ22">
        <v>13.9672150951659</v>
      </c>
      <c r="AFK22">
        <v>0</v>
      </c>
      <c r="AFL22">
        <v>0</v>
      </c>
      <c r="AFM22">
        <v>1</v>
      </c>
      <c r="AFN22">
        <v>13.874232182971999</v>
      </c>
      <c r="AFO22">
        <v>13.874232182971999</v>
      </c>
      <c r="AFP22">
        <v>0</v>
      </c>
      <c r="AFQ22">
        <v>0</v>
      </c>
      <c r="AFR22">
        <v>1</v>
      </c>
      <c r="AFS22">
        <v>-2.0749683990793901</v>
      </c>
      <c r="AFT22">
        <v>-2.0792343440073302</v>
      </c>
      <c r="AFU22">
        <v>-2.0918647210979699</v>
      </c>
      <c r="AFV22">
        <v>-2.09363095962562</v>
      </c>
      <c r="AFW22">
        <v>-2.1171860086573799</v>
      </c>
      <c r="AFX22">
        <v>-2.13024256059794</v>
      </c>
      <c r="AFY22">
        <v>-2.1346770906160599</v>
      </c>
      <c r="AFZ22">
        <v>-2.1368890276161001</v>
      </c>
      <c r="AGA22">
        <v>-2.2995971076634101</v>
      </c>
      <c r="AGB22">
        <v>-2.31017245443104</v>
      </c>
      <c r="AGC22">
        <v>-2.3108774342804601</v>
      </c>
      <c r="AGD22">
        <v>-2.31369455306988</v>
      </c>
      <c r="AGE22">
        <v>-1.81849482796221</v>
      </c>
      <c r="AGF22">
        <v>-1.9013192309751099</v>
      </c>
      <c r="AGG22">
        <v>-2.0874332371606799</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B22">
        <v>0</v>
      </c>
      <c r="AID22">
        <v>0</v>
      </c>
      <c r="AIF22">
        <v>0</v>
      </c>
      <c r="AIH22">
        <v>0</v>
      </c>
      <c r="AIJ22">
        <v>0</v>
      </c>
      <c r="AIL22">
        <v>0</v>
      </c>
      <c r="AIN22">
        <v>0</v>
      </c>
      <c r="AIP22">
        <v>0</v>
      </c>
      <c r="AIR22">
        <v>0</v>
      </c>
      <c r="AIT22">
        <v>0</v>
      </c>
      <c r="AIV22">
        <v>0</v>
      </c>
      <c r="AIX22">
        <v>0</v>
      </c>
      <c r="AIZ22">
        <v>0</v>
      </c>
      <c r="AJB22">
        <v>0</v>
      </c>
      <c r="AJD22">
        <v>0</v>
      </c>
      <c r="AJE22">
        <v>56523.032319471902</v>
      </c>
      <c r="AJG22">
        <v>-4.0999149029580497E-5</v>
      </c>
      <c r="AJJ22">
        <v>2613.7753939415102</v>
      </c>
      <c r="AJL22">
        <v>235.17477943427599</v>
      </c>
      <c r="AJM22">
        <v>8.5880691557145603</v>
      </c>
      <c r="AJN22">
        <v>8.39530605548563</v>
      </c>
      <c r="AJO22">
        <v>14.373226312845</v>
      </c>
      <c r="AJP22">
        <v>16.468686074427801</v>
      </c>
      <c r="AJQ22">
        <v>8.6860625177717896</v>
      </c>
      <c r="AJR22">
        <v>7.9175497931211503</v>
      </c>
      <c r="AJS22">
        <v>13.494026043444</v>
      </c>
      <c r="AJT22">
        <v>15.564268687472699</v>
      </c>
      <c r="AJU22">
        <v>9.9263243115139499</v>
      </c>
      <c r="AJV22">
        <v>10.069546264221801</v>
      </c>
      <c r="AJW22">
        <v>15.560263279522999</v>
      </c>
      <c r="AJX22">
        <v>23.599948920817798</v>
      </c>
      <c r="AJY22">
        <v>0</v>
      </c>
      <c r="AJZ22">
        <v>0</v>
      </c>
      <c r="AKA22">
        <v>56523.033547468302</v>
      </c>
      <c r="AKB22">
        <v>0</v>
      </c>
      <c r="AKC22">
        <v>0</v>
      </c>
      <c r="AKD22">
        <v>56368.8486327559</v>
      </c>
      <c r="AKE22">
        <v>72234.6775849728</v>
      </c>
      <c r="AKF22">
        <v>260044839.305902</v>
      </c>
      <c r="AKG22">
        <v>74.076939343015297</v>
      </c>
      <c r="AKH22">
        <v>80</v>
      </c>
      <c r="AKI22">
        <v>2.2767571138078302</v>
      </c>
      <c r="AKJ22">
        <v>0.78915804108907806</v>
      </c>
      <c r="AKK22">
        <v>0</v>
      </c>
      <c r="AKL22">
        <v>0</v>
      </c>
      <c r="AKM22">
        <v>0</v>
      </c>
      <c r="AKN22">
        <v>74.076939343015297</v>
      </c>
      <c r="AKO22">
        <v>74.076939343015297</v>
      </c>
      <c r="AKP22">
        <v>0</v>
      </c>
      <c r="AKQ22">
        <v>0</v>
      </c>
      <c r="AKR22">
        <v>616739.65884963598</v>
      </c>
      <c r="AKV22">
        <v>0</v>
      </c>
      <c r="AKZ22">
        <v>0</v>
      </c>
      <c r="ALD22">
        <v>21.11</v>
      </c>
      <c r="ALE22">
        <v>21.11</v>
      </c>
      <c r="ALF22">
        <v>0</v>
      </c>
      <c r="ALG22">
        <v>0</v>
      </c>
      <c r="ALH22">
        <v>0</v>
      </c>
      <c r="ALJ22">
        <v>6.23915937840209</v>
      </c>
      <c r="ALK22">
        <v>4.6559568605741798E-3</v>
      </c>
      <c r="ALL22">
        <v>5.6911634716113602</v>
      </c>
      <c r="ALM22">
        <v>6.2391593724984897</v>
      </c>
      <c r="ALN22">
        <v>5.6911634716113602</v>
      </c>
      <c r="ALO22">
        <v>0</v>
      </c>
      <c r="ALP22">
        <v>16.063195512888498</v>
      </c>
      <c r="ALQ22">
        <v>4.6559568605741798E-3</v>
      </c>
      <c r="ALR22">
        <v>41.225341800752702</v>
      </c>
      <c r="ALS22">
        <v>5.6911634716113602</v>
      </c>
      <c r="ALT22">
        <v>14.378099404519901</v>
      </c>
      <c r="ALU22">
        <v>5.6911634716113602</v>
      </c>
      <c r="ALV22">
        <v>14.7544656449721</v>
      </c>
      <c r="ALW22">
        <v>5.6911634716113602</v>
      </c>
      <c r="ALX22">
        <v>7.22</v>
      </c>
      <c r="ALY22">
        <v>9.9999999999999897E-12</v>
      </c>
      <c r="ALZ22">
        <v>6.2391593724984897</v>
      </c>
      <c r="AMA22">
        <v>9.9999999999999897E-12</v>
      </c>
      <c r="AMB22">
        <v>2.2767565043133701E-3</v>
      </c>
      <c r="AMC22">
        <v>6.2391593724984897</v>
      </c>
      <c r="AMD22">
        <v>0</v>
      </c>
      <c r="AME22">
        <v>6.2391593724984897</v>
      </c>
      <c r="AMF22">
        <v>0</v>
      </c>
      <c r="AMG22">
        <v>6.2391593724984897</v>
      </c>
      <c r="AMH22">
        <v>0</v>
      </c>
      <c r="AMI22">
        <v>0</v>
      </c>
      <c r="AMJ22">
        <v>4.2474999999999996</v>
      </c>
      <c r="AMK22">
        <v>16.958078626596201</v>
      </c>
      <c r="AML22">
        <v>0.106878819403934</v>
      </c>
      <c r="AMM22">
        <v>16.654990482300398</v>
      </c>
      <c r="AMN22">
        <v>0.950268929314249</v>
      </c>
      <c r="AMO22">
        <v>16.958093962916902</v>
      </c>
      <c r="AMP22">
        <v>0.106878819403934</v>
      </c>
      <c r="AMQ22">
        <v>17.035356925106601</v>
      </c>
      <c r="AMR22">
        <v>0.16829729993446399</v>
      </c>
      <c r="AMS22">
        <v>16.991032626827899</v>
      </c>
      <c r="AMT22">
        <v>0.16829729993446399</v>
      </c>
      <c r="AMU22">
        <v>16.2626213713726</v>
      </c>
      <c r="AMV22">
        <v>1.3174533262094601</v>
      </c>
      <c r="AMW22">
        <v>16.841672138226802</v>
      </c>
      <c r="AMX22">
        <v>0.106878819403934</v>
      </c>
      <c r="AMY22">
        <v>16.832494920728902</v>
      </c>
      <c r="AMZ22">
        <v>0.106878819403934</v>
      </c>
      <c r="ANA22">
        <v>16.834742437137599</v>
      </c>
      <c r="ANB22">
        <v>0.16829729993446399</v>
      </c>
      <c r="ANC22">
        <v>16.904728017828301</v>
      </c>
      <c r="AND22">
        <v>0.16829729993446399</v>
      </c>
      <c r="ANE22">
        <v>15.6682003918043</v>
      </c>
      <c r="ANF22">
        <v>1.7704347344274001</v>
      </c>
      <c r="ANG22">
        <v>16.225435632612701</v>
      </c>
      <c r="ANH22">
        <v>0.108674816112921</v>
      </c>
      <c r="ANI22">
        <v>16.2340285923779</v>
      </c>
      <c r="ANJ22">
        <v>0.107032588324807</v>
      </c>
      <c r="ANK22">
        <v>16.163951906882399</v>
      </c>
      <c r="ANL22">
        <v>0.16829729993446399</v>
      </c>
      <c r="ANM22">
        <v>16.2581914884423</v>
      </c>
      <c r="ANN22">
        <v>0.16829729993446399</v>
      </c>
      <c r="ANO22">
        <v>1.4996801183562301</v>
      </c>
      <c r="ANP22">
        <v>1.86686451525145</v>
      </c>
      <c r="ANQ22">
        <v>2.3217923551866999</v>
      </c>
      <c r="ANR22">
        <v>16.654990482300398</v>
      </c>
      <c r="ANS22">
        <v>16.8819842176427</v>
      </c>
      <c r="ANT22">
        <v>16.880870731997401</v>
      </c>
      <c r="ANU22">
        <v>16.9152650760781</v>
      </c>
      <c r="ANV22">
        <v>16.920441753336799</v>
      </c>
      <c r="ANW22">
        <v>16.2626213713726</v>
      </c>
      <c r="ANX22">
        <v>16.775823417660501</v>
      </c>
      <c r="ANY22">
        <v>16.7681242045071</v>
      </c>
      <c r="ANZ22">
        <v>16.834740503187099</v>
      </c>
      <c r="AOA22">
        <v>16.754551505563299</v>
      </c>
      <c r="AOB22">
        <v>15.6682003918043</v>
      </c>
      <c r="AOC22">
        <v>16.159936206794999</v>
      </c>
      <c r="AOD22">
        <v>16.173408271422499</v>
      </c>
      <c r="AOE22">
        <v>16.192485061455901</v>
      </c>
      <c r="AOF22">
        <v>16.0881648526099</v>
      </c>
      <c r="AOG22">
        <v>16.063526140507602</v>
      </c>
      <c r="AOH22">
        <v>4.2474999999999996</v>
      </c>
      <c r="AOI22">
        <v>16.1100311370529</v>
      </c>
      <c r="AOJ22">
        <v>4.2474999999999996</v>
      </c>
    </row>
    <row r="23" spans="1:1076">
      <c r="A23" t="s">
        <v>2967</v>
      </c>
      <c r="B23">
        <v>2.9</v>
      </c>
      <c r="D23">
        <v>2.9</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-16.8337441335349</v>
      </c>
      <c r="GC23">
        <v>238.28183674009699</v>
      </c>
      <c r="GD23">
        <v>100.1167184797</v>
      </c>
      <c r="GE23">
        <v>-14.1974432067564</v>
      </c>
      <c r="GF23">
        <v>158.59026201354101</v>
      </c>
      <c r="GG23">
        <v>68.324698641257001</v>
      </c>
      <c r="GH23">
        <v>-18.5905805141043</v>
      </c>
      <c r="GI23">
        <v>232.00089188253901</v>
      </c>
      <c r="GJ23">
        <v>101.22515053665499</v>
      </c>
      <c r="GK23">
        <v>-10.9677805749577</v>
      </c>
      <c r="GL23">
        <v>153.01911965254399</v>
      </c>
      <c r="GM23">
        <v>65.121997688834995</v>
      </c>
      <c r="GN23">
        <v>-28.101170470367801</v>
      </c>
      <c r="GO23">
        <v>16.1851992582842</v>
      </c>
      <c r="GP23">
        <v>15.8215690993545</v>
      </c>
      <c r="GQ23">
        <v>63.419833630713903</v>
      </c>
      <c r="GR23">
        <v>130.64656459266601</v>
      </c>
      <c r="GS23">
        <v>730.84494414974097</v>
      </c>
      <c r="GT23">
        <v>-17.586234015670499</v>
      </c>
      <c r="GU23">
        <v>16.144892852159</v>
      </c>
      <c r="GV23">
        <v>15.745272920194701</v>
      </c>
      <c r="GW23">
        <v>40.954507897205303</v>
      </c>
      <c r="GX23">
        <v>90.246645061827493</v>
      </c>
      <c r="GY23">
        <v>503.58467814431202</v>
      </c>
      <c r="GZ23">
        <v>-29.3514275497493</v>
      </c>
      <c r="HA23">
        <v>16.250755507616201</v>
      </c>
      <c r="HB23">
        <v>15.8638124982617</v>
      </c>
      <c r="HC23">
        <v>62.588404018230499</v>
      </c>
      <c r="HD23">
        <v>136.568726021527</v>
      </c>
      <c r="HE23">
        <v>771.51600725985998</v>
      </c>
      <c r="HF23">
        <v>-19.0140819250786</v>
      </c>
      <c r="HG23">
        <v>16.139798940645999</v>
      </c>
      <c r="HH23">
        <v>15.746680273656599</v>
      </c>
      <c r="HI23">
        <v>39.703010266437303</v>
      </c>
      <c r="HJ23">
        <v>88.485359174259202</v>
      </c>
      <c r="HK23">
        <v>499.48495615956102</v>
      </c>
      <c r="HL23">
        <v>-21.882311432578501</v>
      </c>
      <c r="HM23">
        <v>15.6689117459917</v>
      </c>
      <c r="HN23">
        <v>16.244747409954901</v>
      </c>
      <c r="HO23">
        <v>135.25185669159401</v>
      </c>
      <c r="HP23">
        <v>262.154580500534</v>
      </c>
      <c r="HQ23">
        <v>15.4434889383749</v>
      </c>
      <c r="HR23">
        <v>96.945638174054494</v>
      </c>
      <c r="HS23">
        <v>-15.8713961021401</v>
      </c>
      <c r="HT23">
        <v>15.6335302636032</v>
      </c>
      <c r="HU23">
        <v>16.225942086225299</v>
      </c>
      <c r="HV23">
        <v>83.939456275435205</v>
      </c>
      <c r="HW23">
        <v>174.668860376514</v>
      </c>
      <c r="HX23">
        <v>15.421777910425</v>
      </c>
      <c r="HY23">
        <v>66.671300323032696</v>
      </c>
      <c r="HZ23">
        <v>15.7296046993335</v>
      </c>
      <c r="IA23">
        <v>16.2734847830306</v>
      </c>
      <c r="IB23">
        <v>128.68951496749301</v>
      </c>
      <c r="IC23">
        <v>-18.344258770549501</v>
      </c>
      <c r="ID23">
        <v>260.19575107430001</v>
      </c>
      <c r="IE23">
        <v>15.540130011260199</v>
      </c>
      <c r="IF23">
        <v>97.792940602431997</v>
      </c>
      <c r="IG23">
        <v>7.5177476356319897</v>
      </c>
      <c r="IH23">
        <v>15.6407192253759</v>
      </c>
      <c r="II23">
        <v>16.229354127372101</v>
      </c>
      <c r="IJ23">
        <v>82.192429407554897</v>
      </c>
      <c r="IK23">
        <v>8.2069262157806904</v>
      </c>
      <c r="IL23">
        <v>-14.857486425992599</v>
      </c>
      <c r="IM23">
        <v>170.455350896781</v>
      </c>
      <c r="IN23">
        <v>15.430613903799401</v>
      </c>
      <c r="IO23">
        <v>0.79256943728343499</v>
      </c>
      <c r="IP23">
        <v>65.089472559465804</v>
      </c>
      <c r="IQ23">
        <v>-44.766649829059801</v>
      </c>
      <c r="IR23">
        <v>-28.428225420721201</v>
      </c>
      <c r="IS23">
        <v>-40.435234233973397</v>
      </c>
      <c r="IT23">
        <v>-28.116686382584799</v>
      </c>
      <c r="IU23">
        <v>30.587394473955399</v>
      </c>
      <c r="IV23">
        <v>-27.116336701040701</v>
      </c>
      <c r="IW23">
        <v>15.764783471041801</v>
      </c>
      <c r="IX23">
        <v>15.4434889383749</v>
      </c>
      <c r="IY23">
        <v>64.447107675499396</v>
      </c>
      <c r="IZ23">
        <v>122.06245694838699</v>
      </c>
      <c r="JA23">
        <v>678.33577376524602</v>
      </c>
      <c r="JB23">
        <v>-16.852843178264401</v>
      </c>
      <c r="JC23">
        <v>15.788790999391001</v>
      </c>
      <c r="JD23">
        <v>15.421777910425</v>
      </c>
      <c r="JE23">
        <v>41.830060273137804</v>
      </c>
      <c r="JF23">
        <v>86.691289127493704</v>
      </c>
      <c r="JG23">
        <v>482.30919845674998</v>
      </c>
      <c r="JH23">
        <v>-28.510961229008601</v>
      </c>
      <c r="JI23">
        <v>15.8821393379098</v>
      </c>
      <c r="JJ23">
        <v>15.540130011260199</v>
      </c>
      <c r="JK23">
        <v>64.267332426792095</v>
      </c>
      <c r="JL23">
        <v>128.19041392912001</v>
      </c>
      <c r="JM23">
        <v>720.89229229965497</v>
      </c>
      <c r="JN23">
        <v>-18.0631929181679</v>
      </c>
      <c r="JO23">
        <v>15.7983607835274</v>
      </c>
      <c r="JP23">
        <v>15.430613903799401</v>
      </c>
      <c r="JQ23">
        <v>1.045045982272</v>
      </c>
      <c r="JR23">
        <v>41.0811858277943</v>
      </c>
      <c r="JS23">
        <v>0.73055341646843297</v>
      </c>
      <c r="JT23">
        <v>86.533790561292093</v>
      </c>
      <c r="JU23">
        <v>485.844636255105</v>
      </c>
      <c r="JV23">
        <v>-29.0879278277094</v>
      </c>
      <c r="JW23">
        <v>227.980043552631</v>
      </c>
      <c r="JX23">
        <v>-33.190817067459498</v>
      </c>
      <c r="JY23">
        <v>-15.134773696321201</v>
      </c>
      <c r="JZ23">
        <v>153.49589318754499</v>
      </c>
      <c r="KA23">
        <v>-21.9363638473123</v>
      </c>
      <c r="KB23">
        <v>-34.9399338449685</v>
      </c>
      <c r="KC23">
        <v>227.805166326809</v>
      </c>
      <c r="KD23">
        <v>-33.552776763801297</v>
      </c>
      <c r="KE23">
        <v>-19.941464839794001</v>
      </c>
      <c r="KF23">
        <v>11.746711924559101</v>
      </c>
      <c r="KG23">
        <v>-117.844376314594</v>
      </c>
      <c r="KH23">
        <v>1.6086842554696299</v>
      </c>
      <c r="KI23">
        <v>152.03403362189701</v>
      </c>
      <c r="KJ23">
        <v>-21.7563834229185</v>
      </c>
      <c r="KK23">
        <v>-38.338992673173401</v>
      </c>
      <c r="KL23">
        <v>12.5903000255243</v>
      </c>
      <c r="KM23">
        <v>13.2434379468651</v>
      </c>
      <c r="KN23">
        <v>22.460126961428902</v>
      </c>
      <c r="KO23">
        <v>11.806004959083999</v>
      </c>
      <c r="KP23">
        <v>-3.5041807678228301</v>
      </c>
      <c r="KQ23">
        <v>-184.593248235121</v>
      </c>
      <c r="KR23">
        <v>-869.36472106363499</v>
      </c>
      <c r="KS23">
        <v>-25.177804842450801</v>
      </c>
      <c r="KT23">
        <v>12.556231614159699</v>
      </c>
      <c r="KU23">
        <v>13.205666700090401</v>
      </c>
      <c r="KV23">
        <v>14.476139709541201</v>
      </c>
      <c r="KW23">
        <v>11.7738020579253</v>
      </c>
      <c r="KX23">
        <v>-3.4077886178852101</v>
      </c>
      <c r="KY23">
        <v>-116.36663822848401</v>
      </c>
      <c r="KZ23">
        <v>-546.12973954035897</v>
      </c>
      <c r="LA23">
        <v>-40.690224250422901</v>
      </c>
      <c r="LB23">
        <v>12.6452390653813</v>
      </c>
      <c r="LC23">
        <v>13.3056413172873</v>
      </c>
      <c r="LD23">
        <v>21.705898069669701</v>
      </c>
      <c r="LE23">
        <v>11.856768816299001</v>
      </c>
      <c r="LF23">
        <v>-3.5025812247589099</v>
      </c>
      <c r="LG23">
        <v>-187.377486098421</v>
      </c>
      <c r="LH23">
        <v>-871.57533782467601</v>
      </c>
      <c r="LI23">
        <v>-26.348881585461299</v>
      </c>
      <c r="LJ23">
        <v>12.586863927147901</v>
      </c>
      <c r="LK23">
        <v>13.2283259556239</v>
      </c>
      <c r="LL23">
        <v>14.266887940646701</v>
      </c>
      <c r="LM23">
        <v>11.818407862313199</v>
      </c>
      <c r="LN23">
        <v>-3.0278768344025</v>
      </c>
      <c r="LO23">
        <v>-113.286963349483</v>
      </c>
      <c r="LP23">
        <v>-532.50567857450699</v>
      </c>
      <c r="LQ23">
        <v>-29.240623621127899</v>
      </c>
      <c r="LR23">
        <v>17.057483383819601</v>
      </c>
      <c r="LS23">
        <v>16.440999999999999</v>
      </c>
      <c r="LT23">
        <v>96.130834214646498</v>
      </c>
      <c r="LU23">
        <v>507.016045599027</v>
      </c>
      <c r="LV23">
        <v>16.683861918085501</v>
      </c>
      <c r="LW23">
        <v>15.9173588688758</v>
      </c>
      <c r="LX23">
        <v>-43.959869173383098</v>
      </c>
      <c r="LY23">
        <v>-19.566850746283599</v>
      </c>
      <c r="LZ23">
        <v>17.0163248489105</v>
      </c>
      <c r="MA23">
        <v>16.440999999999999</v>
      </c>
      <c r="MB23">
        <v>60.7300677434962</v>
      </c>
      <c r="MC23">
        <v>331.40296400935603</v>
      </c>
      <c r="MD23">
        <v>16.627198944710599</v>
      </c>
      <c r="ME23">
        <v>15.8315833437364</v>
      </c>
      <c r="MF23">
        <v>-31.9277650831039</v>
      </c>
      <c r="MG23">
        <v>-30.207135630761101</v>
      </c>
      <c r="MH23">
        <v>17.046346809149501</v>
      </c>
      <c r="MI23">
        <v>16.440999999999999</v>
      </c>
      <c r="MJ23">
        <v>93.818989024707605</v>
      </c>
      <c r="MK23">
        <v>494.10727405248201</v>
      </c>
      <c r="ML23">
        <v>16.685050477968101</v>
      </c>
      <c r="MM23">
        <v>15.939195519109401</v>
      </c>
      <c r="MN23">
        <v>-41.650361129634</v>
      </c>
      <c r="MO23">
        <v>-20.195940360923601</v>
      </c>
      <c r="MP23">
        <v>17.015487840854298</v>
      </c>
      <c r="MQ23">
        <v>16.440999999999999</v>
      </c>
      <c r="MR23">
        <v>60.826472925925401</v>
      </c>
      <c r="MS23">
        <v>331.71953269097003</v>
      </c>
      <c r="MT23">
        <v>16.627472725163798</v>
      </c>
      <c r="MU23">
        <v>15.8368426714992</v>
      </c>
      <c r="MV23">
        <v>-31.5668613029105</v>
      </c>
      <c r="MW23">
        <v>-26.441028156546199</v>
      </c>
      <c r="MX23">
        <v>16.8788326562454</v>
      </c>
      <c r="MY23">
        <v>16.728052379908402</v>
      </c>
      <c r="MZ23">
        <v>111.261706063391</v>
      </c>
      <c r="NA23">
        <v>549.64650549775604</v>
      </c>
      <c r="NB23">
        <v>16.4765485869966</v>
      </c>
      <c r="NC23">
        <v>15.610311315555</v>
      </c>
      <c r="ND23">
        <v>-39.576142913342998</v>
      </c>
      <c r="NE23">
        <v>-17.510808069007901</v>
      </c>
      <c r="NF23">
        <v>16.911997161079199</v>
      </c>
      <c r="NG23">
        <v>16.7379654055405</v>
      </c>
      <c r="NH23">
        <v>74.656404485572907</v>
      </c>
      <c r="NI23">
        <v>369.55041009460098</v>
      </c>
      <c r="NJ23">
        <v>16.484775392782801</v>
      </c>
      <c r="NK23">
        <v>15.5788150811783</v>
      </c>
      <c r="NL23">
        <v>-27.072734488319501</v>
      </c>
      <c r="NM23">
        <v>-27.063089494503501</v>
      </c>
      <c r="NN23">
        <v>16.984367827028102</v>
      </c>
      <c r="NO23">
        <v>16.824216065608599</v>
      </c>
      <c r="NP23" s="35">
        <v>121.544948503623</v>
      </c>
      <c r="NQ23">
        <v>575.39948060116205</v>
      </c>
      <c r="NR23">
        <v>16.570573401774499</v>
      </c>
      <c r="NS23" s="35">
        <v>15.6983840633235</v>
      </c>
      <c r="NT23" s="35">
        <v>-33.608749579364002</v>
      </c>
      <c r="NU23" s="35">
        <v>-18.197356625938099</v>
      </c>
      <c r="NV23">
        <v>16.901023034477699</v>
      </c>
      <c r="NW23">
        <v>16.726560263704599</v>
      </c>
      <c r="NX23">
        <v>1.7</v>
      </c>
      <c r="NY23" s="35">
        <v>73.770967961000807</v>
      </c>
      <c r="NZ23">
        <v>365.59354751296303</v>
      </c>
      <c r="OA23" s="35">
        <v>16.480227412140799</v>
      </c>
      <c r="OB23">
        <v>15.584674559403901</v>
      </c>
      <c r="OC23">
        <v>1.7</v>
      </c>
      <c r="OD23">
        <v>-26.4279908022847</v>
      </c>
      <c r="OE23">
        <v>1.7</v>
      </c>
      <c r="OF23">
        <v>1.7</v>
      </c>
      <c r="OG23">
        <v>-24.850479911182799</v>
      </c>
      <c r="OH23">
        <v>16.2122474999593</v>
      </c>
      <c r="OI23">
        <v>16.262984036850401</v>
      </c>
      <c r="OJ23">
        <v>131.02181427718</v>
      </c>
      <c r="OK23">
        <v>756.17309193404003</v>
      </c>
      <c r="OL23">
        <v>15.604474906205301</v>
      </c>
      <c r="OM23">
        <v>14.242511372621999</v>
      </c>
      <c r="ON23">
        <v>-96.864691097108604</v>
      </c>
      <c r="OO23">
        <v>-16.260733971439102</v>
      </c>
      <c r="OP23">
        <v>16.315898257561699</v>
      </c>
      <c r="OQ23">
        <v>16.350938325102899</v>
      </c>
      <c r="OR23">
        <v>92.675133827975102</v>
      </c>
      <c r="OS23">
        <v>518.57856740409602</v>
      </c>
      <c r="OT23">
        <v>15.663863282911599</v>
      </c>
      <c r="OU23">
        <v>14.2378095232145</v>
      </c>
      <c r="OV23">
        <v>-62.586047774523202</v>
      </c>
      <c r="OW23">
        <v>-25.362531545240799</v>
      </c>
      <c r="OX23">
        <v>16.352491531565502</v>
      </c>
      <c r="OY23">
        <v>16.410276613308199</v>
      </c>
      <c r="OZ23">
        <v>146.20993178116399</v>
      </c>
      <c r="PA23">
        <v>802.97743396709404</v>
      </c>
      <c r="PB23">
        <v>15.717169856856099</v>
      </c>
      <c r="PC23">
        <v>14.324562718159701</v>
      </c>
      <c r="PD23">
        <v>-92.006199920022098</v>
      </c>
      <c r="PE23">
        <v>-16.907853048293301</v>
      </c>
      <c r="PF23">
        <v>16.330847628234402</v>
      </c>
      <c r="PG23">
        <v>16.363327885883098</v>
      </c>
      <c r="PH23">
        <v>1.7</v>
      </c>
      <c r="PI23">
        <v>93.296892190898106</v>
      </c>
      <c r="PJ23">
        <v>520.02763552887996</v>
      </c>
      <c r="PK23">
        <v>15.6795998656881</v>
      </c>
      <c r="PL23">
        <v>14.2558531179335</v>
      </c>
      <c r="PM23">
        <v>1.7</v>
      </c>
      <c r="PN23">
        <v>-61.776840139451899</v>
      </c>
      <c r="PO23">
        <v>15.5893221129006</v>
      </c>
      <c r="PP23">
        <v>15.496575265706801</v>
      </c>
      <c r="PQ23">
        <v>15.6168415057647</v>
      </c>
      <c r="PR23">
        <v>15.499001899711599</v>
      </c>
      <c r="PS23">
        <v>17.235624693907901</v>
      </c>
      <c r="PT23">
        <v>15.2338651045877</v>
      </c>
      <c r="PU23">
        <v>15.1891025127091</v>
      </c>
      <c r="PV23">
        <v>15.315841416084499</v>
      </c>
      <c r="PW23">
        <v>15.195536490832501</v>
      </c>
      <c r="PX23">
        <v>16.7355317434175</v>
      </c>
      <c r="PY23">
        <v>13.570565488288</v>
      </c>
      <c r="PZ23">
        <v>13.53599042313</v>
      </c>
      <c r="QA23">
        <v>13.6353333338275</v>
      </c>
      <c r="QB23">
        <v>13.552751855684599</v>
      </c>
      <c r="QC23">
        <v>15.0680703958673</v>
      </c>
      <c r="QD23">
        <v>16.125666484367301</v>
      </c>
      <c r="QE23">
        <v>15.167035563195499</v>
      </c>
      <c r="QF23">
        <v>15.054238367172401</v>
      </c>
      <c r="QG23">
        <v>15.197589630608199</v>
      </c>
      <c r="QH23">
        <v>15.070599869817499</v>
      </c>
      <c r="QI23">
        <v>17.214814870558602</v>
      </c>
      <c r="QJ23">
        <v>14.792932480112601</v>
      </c>
      <c r="QK23">
        <v>14.7296631379415</v>
      </c>
      <c r="QL23">
        <v>14.884463589345399</v>
      </c>
      <c r="QM23">
        <v>14.7486888853963</v>
      </c>
      <c r="QN23">
        <v>195.454373048219</v>
      </c>
      <c r="QO23">
        <v>16.700065126153198</v>
      </c>
      <c r="QP23">
        <v>197.57936417513201</v>
      </c>
      <c r="QQ23">
        <v>13.324450787179799</v>
      </c>
      <c r="QR23">
        <v>13.2811222137114</v>
      </c>
      <c r="QS23">
        <v>13.399770123622799</v>
      </c>
      <c r="QT23">
        <v>13.302450641688001</v>
      </c>
      <c r="QU23">
        <v>15.2264160537609</v>
      </c>
      <c r="QV23">
        <v>15.5270645195914</v>
      </c>
      <c r="QW23">
        <v>139313.73437801201</v>
      </c>
      <c r="QX23">
        <v>0</v>
      </c>
      <c r="QY23">
        <v>91409.293351625602</v>
      </c>
      <c r="QZ23">
        <v>0</v>
      </c>
      <c r="RA23">
        <v>24449.700805166201</v>
      </c>
      <c r="RB23">
        <v>0</v>
      </c>
      <c r="RC23">
        <v>16225.7688973206</v>
      </c>
      <c r="RD23">
        <v>0</v>
      </c>
      <c r="RE23">
        <v>45272.467909793399</v>
      </c>
      <c r="RF23">
        <v>0</v>
      </c>
      <c r="RG23">
        <v>29944.403578835299</v>
      </c>
      <c r="RH23" s="35">
        <v>0</v>
      </c>
      <c r="RI23">
        <v>445.910096674513</v>
      </c>
      <c r="RJ23" s="35">
        <v>0</v>
      </c>
      <c r="RK23">
        <v>14.7447490134904</v>
      </c>
      <c r="RL23">
        <v>10178.985072645301</v>
      </c>
      <c r="RM23">
        <v>10178.985072645301</v>
      </c>
      <c r="RN23">
        <v>14410.090708567701</v>
      </c>
      <c r="RO23" s="35">
        <v>290.25121825788398</v>
      </c>
      <c r="RP23">
        <v>0</v>
      </c>
      <c r="RQ23">
        <v>14.611901468638001</v>
      </c>
      <c r="RR23">
        <v>6606.09428905604</v>
      </c>
      <c r="RS23">
        <v>6606.09428905604</v>
      </c>
      <c r="RT23">
        <v>9294.6154883972995</v>
      </c>
      <c r="RU23">
        <v>429.95147961745101</v>
      </c>
      <c r="RV23">
        <v>0</v>
      </c>
      <c r="RW23">
        <v>14.778337755451799</v>
      </c>
      <c r="RX23">
        <v>10118.6124236714</v>
      </c>
      <c r="RY23">
        <v>10118.6124236714</v>
      </c>
      <c r="RZ23">
        <v>14349.0974736232</v>
      </c>
      <c r="SA23">
        <v>286.28118476203599</v>
      </c>
      <c r="SB23">
        <v>0</v>
      </c>
      <c r="SC23">
        <v>14.6421978399233</v>
      </c>
      <c r="SD23">
        <v>6574.8068768472103</v>
      </c>
      <c r="SE23">
        <v>6574.8068768472103</v>
      </c>
      <c r="SF23">
        <v>9263.0025879456898</v>
      </c>
      <c r="SG23">
        <v>0</v>
      </c>
      <c r="SH23">
        <v>772.93901835459405</v>
      </c>
      <c r="SI23">
        <v>17.194005047209298</v>
      </c>
      <c r="SJ23">
        <v>33114.8738487671</v>
      </c>
      <c r="SK23">
        <v>33114.8738487671</v>
      </c>
      <c r="SL23">
        <v>56195.259716775297</v>
      </c>
      <c r="SM23">
        <v>21.1111</v>
      </c>
      <c r="SN23">
        <v>23.8889</v>
      </c>
      <c r="SO23">
        <v>0</v>
      </c>
      <c r="SP23">
        <v>220.64611245539101</v>
      </c>
      <c r="SQ23">
        <v>15.8628997918374</v>
      </c>
      <c r="SR23">
        <v>0</v>
      </c>
      <c r="SS23">
        <v>0</v>
      </c>
      <c r="ST23">
        <v>0</v>
      </c>
      <c r="SU23">
        <v>0</v>
      </c>
      <c r="SV23">
        <v>151.28635318717201</v>
      </c>
      <c r="SW23">
        <v>15.817154329590799</v>
      </c>
      <c r="SX23">
        <v>0</v>
      </c>
      <c r="SY23">
        <v>0</v>
      </c>
      <c r="SZ23">
        <v>0</v>
      </c>
      <c r="TA23">
        <v>0</v>
      </c>
      <c r="TB23">
        <v>225.53171686209001</v>
      </c>
      <c r="TC23">
        <v>15.929025340293499</v>
      </c>
      <c r="TD23">
        <v>0</v>
      </c>
      <c r="TE23">
        <v>0</v>
      </c>
      <c r="TF23">
        <v>0</v>
      </c>
      <c r="TG23">
        <v>0</v>
      </c>
      <c r="TH23">
        <v>146.86544149240899</v>
      </c>
      <c r="TI23">
        <v>15.818187471425</v>
      </c>
      <c r="TJ23">
        <v>0</v>
      </c>
      <c r="TK23">
        <v>0</v>
      </c>
      <c r="TL23">
        <v>0</v>
      </c>
      <c r="TM23">
        <v>0</v>
      </c>
      <c r="TN23">
        <v>567.58973587563901</v>
      </c>
      <c r="TO23">
        <v>17.086431181217399</v>
      </c>
      <c r="TP23">
        <v>0</v>
      </c>
      <c r="TQ23">
        <v>0</v>
      </c>
      <c r="TR23">
        <v>0</v>
      </c>
      <c r="TS23">
        <v>474.46045799989099</v>
      </c>
      <c r="TT23">
        <v>0</v>
      </c>
      <c r="TU23">
        <v>14.3519998556374</v>
      </c>
      <c r="TV23">
        <v>10832.9417345284</v>
      </c>
      <c r="TW23">
        <v>10832.9417345284</v>
      </c>
      <c r="TX23">
        <v>15069.778982895799</v>
      </c>
      <c r="TY23">
        <v>312.24074627084201</v>
      </c>
      <c r="TZ23">
        <v>0</v>
      </c>
      <c r="UA23">
        <v>14.270223763173901</v>
      </c>
      <c r="UB23">
        <v>6974.78998557671</v>
      </c>
      <c r="UC23">
        <v>6974.78998557671</v>
      </c>
      <c r="UD23">
        <v>9666.4754314777892</v>
      </c>
      <c r="UE23">
        <v>467.64643019771302</v>
      </c>
      <c r="UF23">
        <v>0</v>
      </c>
      <c r="UG23">
        <v>14.4530857626063</v>
      </c>
      <c r="UH23">
        <v>10667.7736930623</v>
      </c>
      <c r="UI23">
        <v>10667.7736930623</v>
      </c>
      <c r="UJ23">
        <v>14903.131526683101</v>
      </c>
      <c r="UK23">
        <v>306.97809853920302</v>
      </c>
      <c r="UL23">
        <v>0</v>
      </c>
      <c r="UM23">
        <v>14.3018412799602</v>
      </c>
      <c r="UN23">
        <v>6935.8694617718002</v>
      </c>
      <c r="UO23">
        <v>6935.8694617718002</v>
      </c>
      <c r="UP23">
        <v>9627.2374704456106</v>
      </c>
      <c r="UQ23">
        <v>0</v>
      </c>
      <c r="UR23">
        <v>836.42856736447504</v>
      </c>
      <c r="US23">
        <v>16.664598508888901</v>
      </c>
      <c r="UT23">
        <v>36455.007357065202</v>
      </c>
      <c r="UU23">
        <v>36455.007357065202</v>
      </c>
      <c r="UV23">
        <v>59064.607035758898</v>
      </c>
      <c r="UW23">
        <v>21.1111</v>
      </c>
      <c r="UX23">
        <v>23.8889</v>
      </c>
      <c r="UY23">
        <v>0</v>
      </c>
      <c r="UZ23">
        <v>213.28876329975</v>
      </c>
      <c r="VA23">
        <v>15.4367578536796</v>
      </c>
      <c r="VB23">
        <v>0</v>
      </c>
      <c r="VC23">
        <v>0</v>
      </c>
      <c r="VD23">
        <v>0</v>
      </c>
      <c r="VE23">
        <v>0</v>
      </c>
      <c r="VF23">
        <v>148.14349915193301</v>
      </c>
      <c r="VG23">
        <v>15.454006934562001</v>
      </c>
      <c r="VH23">
        <v>0</v>
      </c>
      <c r="VI23">
        <v>0</v>
      </c>
      <c r="VJ23">
        <v>0</v>
      </c>
      <c r="VK23">
        <v>0</v>
      </c>
      <c r="VL23">
        <v>216.64879229788301</v>
      </c>
      <c r="VM23">
        <v>15.553780144367099</v>
      </c>
      <c r="VN23">
        <v>0</v>
      </c>
      <c r="VO23">
        <v>0</v>
      </c>
      <c r="VP23">
        <v>0</v>
      </c>
      <c r="VQ23">
        <v>0</v>
      </c>
      <c r="VR23">
        <v>145.519757420979</v>
      </c>
      <c r="VS23">
        <v>15.4678718183784</v>
      </c>
      <c r="VT23">
        <v>0</v>
      </c>
      <c r="VU23">
        <v>0</v>
      </c>
      <c r="VV23">
        <v>0</v>
      </c>
      <c r="VW23">
        <v>0</v>
      </c>
      <c r="VX23">
        <v>411.44984735361498</v>
      </c>
      <c r="VY23">
        <v>16.552820155832901</v>
      </c>
      <c r="VZ23">
        <v>0</v>
      </c>
      <c r="WA23">
        <v>0</v>
      </c>
      <c r="WB23">
        <v>0</v>
      </c>
      <c r="WC23">
        <v>587.40787842470502</v>
      </c>
      <c r="WD23">
        <v>0</v>
      </c>
      <c r="WE23">
        <v>13.0783360860716</v>
      </c>
      <c r="WF23">
        <v>12955.306866983499</v>
      </c>
      <c r="WG23">
        <v>12955.306866983499</v>
      </c>
      <c r="WH23">
        <v>17208.9939471869</v>
      </c>
      <c r="WI23">
        <v>0</v>
      </c>
      <c r="WJ23">
        <v>393.32229853976202</v>
      </c>
      <c r="WK23">
        <v>0</v>
      </c>
      <c r="WL23">
        <v>13.026254004292801</v>
      </c>
      <c r="WM23">
        <v>8302.0087155667898</v>
      </c>
      <c r="WN23">
        <v>8302.0087155667898</v>
      </c>
      <c r="WO23">
        <v>11004.1507800201</v>
      </c>
      <c r="WP23">
        <v>21.1111</v>
      </c>
      <c r="WQ23">
        <v>23.8889</v>
      </c>
      <c r="WR23">
        <v>588.18538592590801</v>
      </c>
      <c r="WS23">
        <v>0</v>
      </c>
      <c r="WT23">
        <v>13.1642069134181</v>
      </c>
      <c r="WU23">
        <v>12824.6718686528</v>
      </c>
      <c r="WV23">
        <v>12824.6718686528</v>
      </c>
      <c r="WW23">
        <v>17077.0837767212</v>
      </c>
      <c r="WX23">
        <v>0</v>
      </c>
      <c r="WY23">
        <v>384.97070792156802</v>
      </c>
      <c r="WZ23">
        <v>0</v>
      </c>
      <c r="XA23">
        <v>13.0521494276915</v>
      </c>
      <c r="XB23">
        <v>8270.2750371013208</v>
      </c>
      <c r="XC23">
        <v>8270.2750371013208</v>
      </c>
      <c r="XD23">
        <v>10972.1477157723</v>
      </c>
      <c r="XE23">
        <v>363.80148118287298</v>
      </c>
      <c r="XF23">
        <v>0</v>
      </c>
      <c r="XG23">
        <v>15.3847617116544</v>
      </c>
      <c r="XH23">
        <v>45263.795939086202</v>
      </c>
      <c r="XI23">
        <v>45263.795939086202</v>
      </c>
      <c r="XJ23">
        <v>66980.218580238798</v>
      </c>
      <c r="XK23">
        <v>21.1111</v>
      </c>
      <c r="XL23">
        <v>23.8889</v>
      </c>
      <c r="XM23">
        <v>162.72468323961201</v>
      </c>
      <c r="XN23">
        <v>0</v>
      </c>
      <c r="XO23">
        <v>12.370210105632101</v>
      </c>
      <c r="XP23">
        <v>0</v>
      </c>
      <c r="XQ23">
        <v>0</v>
      </c>
      <c r="XR23">
        <v>0</v>
      </c>
      <c r="XS23">
        <v>102.801626415554</v>
      </c>
      <c r="XT23">
        <v>0</v>
      </c>
      <c r="XU23">
        <v>12.3338526439854</v>
      </c>
      <c r="XV23">
        <v>0</v>
      </c>
      <c r="XW23">
        <v>0</v>
      </c>
      <c r="XX23">
        <v>0</v>
      </c>
      <c r="XY23">
        <v>168.74533350699701</v>
      </c>
      <c r="XZ23">
        <v>0</v>
      </c>
      <c r="YA23">
        <v>12.426938679085101</v>
      </c>
      <c r="YB23">
        <v>0</v>
      </c>
      <c r="YC23">
        <v>0</v>
      </c>
      <c r="YD23">
        <v>0</v>
      </c>
      <c r="YE23">
        <v>100.955363559943</v>
      </c>
      <c r="YF23">
        <v>0</v>
      </c>
      <c r="YG23">
        <v>12.364704604557399</v>
      </c>
      <c r="YH23">
        <v>0</v>
      </c>
      <c r="YI23">
        <v>0</v>
      </c>
      <c r="YJ23">
        <v>0</v>
      </c>
      <c r="YK23">
        <v>1530.33222045772</v>
      </c>
      <c r="YL23">
        <v>0</v>
      </c>
      <c r="YM23">
        <v>14.1991045653107</v>
      </c>
      <c r="YN23">
        <v>0</v>
      </c>
      <c r="YO23">
        <v>0</v>
      </c>
      <c r="YP23">
        <v>0</v>
      </c>
      <c r="YQ23">
        <v>0</v>
      </c>
      <c r="YR23">
        <v>42.006433676271399</v>
      </c>
      <c r="YS23">
        <v>16.775496021647701</v>
      </c>
      <c r="YT23">
        <v>0</v>
      </c>
      <c r="YU23">
        <v>0</v>
      </c>
      <c r="YV23">
        <v>0</v>
      </c>
      <c r="YW23">
        <v>0</v>
      </c>
      <c r="YX23">
        <v>21.452452196732199</v>
      </c>
      <c r="YY23">
        <v>16.735371519639401</v>
      </c>
      <c r="YZ23">
        <v>0</v>
      </c>
      <c r="ZA23">
        <v>0</v>
      </c>
      <c r="ZB23">
        <v>0</v>
      </c>
      <c r="ZC23">
        <v>0</v>
      </c>
      <c r="ZD23">
        <v>41.002733039933901</v>
      </c>
      <c r="ZE23">
        <v>16.770600333512501</v>
      </c>
      <c r="ZF23">
        <v>0</v>
      </c>
      <c r="ZG23">
        <v>0</v>
      </c>
      <c r="ZH23">
        <v>0</v>
      </c>
      <c r="ZI23">
        <v>0</v>
      </c>
      <c r="ZJ23">
        <v>21.291048207985199</v>
      </c>
      <c r="ZK23">
        <v>16.7341318404556</v>
      </c>
      <c r="ZL23">
        <v>0</v>
      </c>
      <c r="ZM23">
        <v>0</v>
      </c>
      <c r="ZN23">
        <v>0</v>
      </c>
      <c r="ZO23">
        <v>0</v>
      </c>
      <c r="ZP23">
        <v>3409.1404298995899</v>
      </c>
      <c r="ZQ23">
        <v>16.553149088968599</v>
      </c>
      <c r="ZR23">
        <v>0</v>
      </c>
      <c r="ZS23">
        <v>0</v>
      </c>
      <c r="ZT23">
        <v>0</v>
      </c>
      <c r="ZU23">
        <v>0</v>
      </c>
      <c r="ZV23">
        <v>76.866487648045606</v>
      </c>
      <c r="ZW23">
        <v>16.542098179081702</v>
      </c>
      <c r="ZX23">
        <v>0</v>
      </c>
      <c r="ZY23">
        <v>0</v>
      </c>
      <c r="ZZ23">
        <v>0</v>
      </c>
      <c r="AAA23">
        <v>0</v>
      </c>
      <c r="AAB23">
        <v>50.776179893960901</v>
      </c>
      <c r="AAC23">
        <v>16.5571627310227</v>
      </c>
      <c r="AAD23">
        <v>0</v>
      </c>
      <c r="AAE23">
        <v>0</v>
      </c>
      <c r="AAF23">
        <v>0</v>
      </c>
      <c r="AAG23">
        <v>0</v>
      </c>
      <c r="AAH23">
        <v>92.746515702107203</v>
      </c>
      <c r="AAI23">
        <v>16.619555203738098</v>
      </c>
      <c r="AAJ23">
        <v>0</v>
      </c>
      <c r="AAK23">
        <v>0</v>
      </c>
      <c r="AAL23">
        <v>0</v>
      </c>
      <c r="AAM23">
        <v>0</v>
      </c>
      <c r="AAN23">
        <v>49.841437057947999</v>
      </c>
      <c r="AAO23">
        <v>16.549983346886201</v>
      </c>
      <c r="AAP23">
        <v>0</v>
      </c>
      <c r="AAQ23">
        <v>0</v>
      </c>
      <c r="AAR23">
        <v>0</v>
      </c>
      <c r="AAS23">
        <v>0</v>
      </c>
      <c r="AAT23">
        <v>3316.6189096067901</v>
      </c>
      <c r="AAU23">
        <v>16.1461305288964</v>
      </c>
      <c r="AAV23">
        <v>0</v>
      </c>
      <c r="AAW23">
        <v>0</v>
      </c>
      <c r="AAX23">
        <v>0</v>
      </c>
      <c r="AAY23">
        <v>0</v>
      </c>
      <c r="AAZ23">
        <v>52.545912571863298</v>
      </c>
      <c r="ABA23">
        <v>15.809456176304799</v>
      </c>
      <c r="ABB23">
        <v>0</v>
      </c>
      <c r="ABC23">
        <v>0</v>
      </c>
      <c r="ABD23">
        <v>0</v>
      </c>
      <c r="ABE23">
        <v>0</v>
      </c>
      <c r="ABF23">
        <v>42.126663969127499</v>
      </c>
      <c r="ABG23">
        <v>15.8713669990751</v>
      </c>
      <c r="ABH23">
        <v>0</v>
      </c>
      <c r="ABI23">
        <v>0</v>
      </c>
      <c r="ABJ23">
        <v>0</v>
      </c>
      <c r="ABK23">
        <v>0</v>
      </c>
      <c r="ABL23">
        <v>72.749807743074797</v>
      </c>
      <c r="ABM23">
        <v>15.908003458532001</v>
      </c>
      <c r="ABN23">
        <v>0</v>
      </c>
      <c r="ABO23">
        <v>0</v>
      </c>
      <c r="ABP23">
        <v>0</v>
      </c>
      <c r="ABQ23">
        <v>0</v>
      </c>
      <c r="ABR23">
        <v>43.058358538571198</v>
      </c>
      <c r="ABS23">
        <v>15.883395077219101</v>
      </c>
      <c r="ABT23">
        <v>0</v>
      </c>
      <c r="ABU23">
        <v>0</v>
      </c>
      <c r="ABV23">
        <v>0</v>
      </c>
      <c r="ABW23">
        <v>0</v>
      </c>
      <c r="ABX23">
        <v>2370.8822227834899</v>
      </c>
      <c r="ABY23">
        <v>15.5270645195914</v>
      </c>
      <c r="ABZ23">
        <v>0</v>
      </c>
      <c r="ACA23">
        <v>0</v>
      </c>
      <c r="ACB23">
        <v>0</v>
      </c>
      <c r="ACC23">
        <v>0</v>
      </c>
      <c r="ACD23">
        <v>0</v>
      </c>
      <c r="ACE23">
        <v>0</v>
      </c>
      <c r="ACF23">
        <v>6.1691892311656202</v>
      </c>
      <c r="ACG23">
        <v>6.1691892311656202</v>
      </c>
      <c r="ACH23">
        <v>0</v>
      </c>
      <c r="ACI23">
        <v>0</v>
      </c>
      <c r="ACJ23">
        <v>0</v>
      </c>
      <c r="ACK23">
        <v>21.11</v>
      </c>
      <c r="ACL23">
        <v>21.11</v>
      </c>
      <c r="ACM23">
        <v>0</v>
      </c>
      <c r="ACN23">
        <v>0</v>
      </c>
      <c r="ACO23">
        <v>0</v>
      </c>
      <c r="ACP23">
        <v>5074.3497718777498</v>
      </c>
      <c r="ACR23">
        <v>3172.9100226948199</v>
      </c>
      <c r="ACT23">
        <v>8247.2597945725702</v>
      </c>
      <c r="ACV23">
        <v>17.237168319671198</v>
      </c>
      <c r="ACW23">
        <v>17.046286339359298</v>
      </c>
      <c r="ACX23">
        <v>1.7</v>
      </c>
      <c r="ACY23">
        <v>11.6914505542107</v>
      </c>
      <c r="ACZ23">
        <v>0.71368802441901102</v>
      </c>
      <c r="ADA23">
        <v>16.687451227788198</v>
      </c>
      <c r="ADB23">
        <v>16.541893874282501</v>
      </c>
      <c r="ADC23">
        <v>1.7</v>
      </c>
      <c r="ADD23">
        <v>12.3287345414541</v>
      </c>
      <c r="ADE23">
        <v>0.72030667366313295</v>
      </c>
      <c r="ADF23">
        <v>15.383705254898</v>
      </c>
      <c r="ADG23">
        <v>15.383705254898</v>
      </c>
      <c r="ADH23">
        <v>0</v>
      </c>
      <c r="ADI23">
        <v>0</v>
      </c>
      <c r="ADJ23">
        <v>1</v>
      </c>
      <c r="ADK23">
        <v>15.198990674091601</v>
      </c>
      <c r="ADL23">
        <v>15.198990674091601</v>
      </c>
      <c r="ADM23">
        <v>0</v>
      </c>
      <c r="ADN23">
        <v>0</v>
      </c>
      <c r="ADO23">
        <v>1</v>
      </c>
      <c r="ADP23">
        <v>15.087399396284001</v>
      </c>
      <c r="ADQ23">
        <v>15.087399396284001</v>
      </c>
      <c r="ADR23">
        <v>0</v>
      </c>
      <c r="ADS23">
        <v>0</v>
      </c>
      <c r="ADT23">
        <v>1</v>
      </c>
      <c r="ADU23">
        <v>15.2251998476926</v>
      </c>
      <c r="ADV23">
        <v>15.2251998476926</v>
      </c>
      <c r="ADW23">
        <v>0</v>
      </c>
      <c r="ADX23">
        <v>0</v>
      </c>
      <c r="ADY23">
        <v>1</v>
      </c>
      <c r="ADZ23">
        <v>15.105690884235001</v>
      </c>
      <c r="AEA23">
        <v>15.105690884235001</v>
      </c>
      <c r="AEB23">
        <v>0</v>
      </c>
      <c r="AEC23">
        <v>0</v>
      </c>
      <c r="AED23">
        <v>1</v>
      </c>
      <c r="AEE23">
        <v>14.8287722124607</v>
      </c>
      <c r="AEF23">
        <v>14.8287722124607</v>
      </c>
      <c r="AEG23">
        <v>0</v>
      </c>
      <c r="AEH23">
        <v>0</v>
      </c>
      <c r="AEI23">
        <v>1</v>
      </c>
      <c r="AEJ23">
        <v>14.7695396271401</v>
      </c>
      <c r="AEK23">
        <v>14.7695396271401</v>
      </c>
      <c r="AEL23">
        <v>0</v>
      </c>
      <c r="AEM23">
        <v>0</v>
      </c>
      <c r="AEN23">
        <v>1</v>
      </c>
      <c r="AEO23">
        <v>14.919836257522199</v>
      </c>
      <c r="AEP23">
        <v>14.919836257522199</v>
      </c>
      <c r="AEQ23">
        <v>0</v>
      </c>
      <c r="AER23">
        <v>0</v>
      </c>
      <c r="AES23">
        <v>1</v>
      </c>
      <c r="AET23">
        <v>14.7912392624711</v>
      </c>
      <c r="AEU23">
        <v>14.7912392624711</v>
      </c>
      <c r="AEV23">
        <v>0</v>
      </c>
      <c r="AEW23">
        <v>0</v>
      </c>
      <c r="AEX23">
        <v>1</v>
      </c>
      <c r="AEY23">
        <v>13.5082292654995</v>
      </c>
      <c r="AEZ23">
        <v>13.5082292654995</v>
      </c>
      <c r="AFA23">
        <v>0</v>
      </c>
      <c r="AFB23">
        <v>0</v>
      </c>
      <c r="AFC23">
        <v>1</v>
      </c>
      <c r="AFD23">
        <v>13.473527182100201</v>
      </c>
      <c r="AFE23">
        <v>13.473527182100201</v>
      </c>
      <c r="AFF23">
        <v>0</v>
      </c>
      <c r="AFG23">
        <v>0</v>
      </c>
      <c r="AFH23">
        <v>1</v>
      </c>
      <c r="AFI23">
        <v>13.585494963130101</v>
      </c>
      <c r="AFJ23">
        <v>13.585494963130101</v>
      </c>
      <c r="AFK23">
        <v>0</v>
      </c>
      <c r="AFL23">
        <v>0</v>
      </c>
      <c r="AFM23">
        <v>1</v>
      </c>
      <c r="AFN23">
        <v>13.492033261112599</v>
      </c>
      <c r="AFO23">
        <v>13.492033261112599</v>
      </c>
      <c r="AFP23">
        <v>0</v>
      </c>
      <c r="AFQ23">
        <v>0</v>
      </c>
      <c r="AFR23">
        <v>1</v>
      </c>
      <c r="AFS23">
        <v>-2.1094441020413099</v>
      </c>
      <c r="AFT23">
        <v>-2.11316615238057</v>
      </c>
      <c r="AFU23">
        <v>-2.12659876014837</v>
      </c>
      <c r="AFV23">
        <v>-2.1282824048000202</v>
      </c>
      <c r="AFW23">
        <v>-2.1532485146406999</v>
      </c>
      <c r="AFX23">
        <v>-2.1657398729850699</v>
      </c>
      <c r="AFY23">
        <v>-2.1710302491734899</v>
      </c>
      <c r="AFZ23">
        <v>-2.1732440101414201</v>
      </c>
      <c r="AGA23">
        <v>-2.3513320285761501</v>
      </c>
      <c r="AGB23">
        <v>-2.3606429357462502</v>
      </c>
      <c r="AGC23">
        <v>-2.3626765223690702</v>
      </c>
      <c r="AGD23">
        <v>-2.3648558042306198</v>
      </c>
      <c r="AGE23">
        <v>-1.84383945424734</v>
      </c>
      <c r="AGF23">
        <v>-1.9248877128740001</v>
      </c>
      <c r="AGG23">
        <v>-2.12646815553305</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B23">
        <v>0</v>
      </c>
      <c r="AID23">
        <v>0</v>
      </c>
      <c r="AIF23">
        <v>0</v>
      </c>
      <c r="AIH23">
        <v>0</v>
      </c>
      <c r="AIJ23">
        <v>0</v>
      </c>
      <c r="AIL23">
        <v>0</v>
      </c>
      <c r="AIN23">
        <v>0</v>
      </c>
      <c r="AIP23">
        <v>0</v>
      </c>
      <c r="AIR23">
        <v>0</v>
      </c>
      <c r="AIT23">
        <v>0</v>
      </c>
      <c r="AIV23">
        <v>0</v>
      </c>
      <c r="AIX23">
        <v>0</v>
      </c>
      <c r="AIZ23">
        <v>0</v>
      </c>
      <c r="AJB23">
        <v>0</v>
      </c>
      <c r="AJD23">
        <v>0</v>
      </c>
      <c r="AJE23">
        <v>56562.9845402473</v>
      </c>
      <c r="AJG23">
        <v>-4.3923903246162699E-5</v>
      </c>
      <c r="AJJ23">
        <v>2613.7753939415102</v>
      </c>
      <c r="AJL23">
        <v>235.17477943427599</v>
      </c>
      <c r="AJM23">
        <v>8.5880691557145603</v>
      </c>
      <c r="AJN23">
        <v>8.39530605548563</v>
      </c>
      <c r="AJO23">
        <v>14.373226312845</v>
      </c>
      <c r="AJP23">
        <v>16.468686074427801</v>
      </c>
      <c r="AJQ23">
        <v>8.6860625177717896</v>
      </c>
      <c r="AJR23">
        <v>7.9175497931211503</v>
      </c>
      <c r="AJS23">
        <v>13.494026043444</v>
      </c>
      <c r="AJT23">
        <v>15.564268687472699</v>
      </c>
      <c r="AJU23">
        <v>9.9263243115139499</v>
      </c>
      <c r="AJV23">
        <v>10.069546264221801</v>
      </c>
      <c r="AJW23">
        <v>15.560263279522999</v>
      </c>
      <c r="AJX23">
        <v>23.599948920817798</v>
      </c>
      <c r="AJY23">
        <v>0</v>
      </c>
      <c r="AJZ23">
        <v>0</v>
      </c>
      <c r="AKA23">
        <v>56562.985123361803</v>
      </c>
      <c r="AKB23">
        <v>0</v>
      </c>
      <c r="AKC23">
        <v>0</v>
      </c>
      <c r="AKD23">
        <v>56408.8002086493</v>
      </c>
      <c r="AKE23">
        <v>72286.055112432703</v>
      </c>
      <c r="AKF23">
        <v>260229798.40475801</v>
      </c>
      <c r="AKG23">
        <v>74.072741357548196</v>
      </c>
      <c r="AKH23">
        <v>80</v>
      </c>
      <c r="AKI23">
        <v>2.2767571138078302</v>
      </c>
      <c r="AKJ23">
        <v>0.78971735901263396</v>
      </c>
      <c r="AKK23">
        <v>0</v>
      </c>
      <c r="AKL23">
        <v>0</v>
      </c>
      <c r="AKM23">
        <v>0</v>
      </c>
      <c r="AKN23">
        <v>74.072741357548196</v>
      </c>
      <c r="AKO23">
        <v>74.072741357548196</v>
      </c>
      <c r="AKP23">
        <v>0</v>
      </c>
      <c r="AKQ23">
        <v>0</v>
      </c>
      <c r="AKR23">
        <v>616739.65884963598</v>
      </c>
      <c r="AKV23">
        <v>0</v>
      </c>
      <c r="AKZ23">
        <v>0</v>
      </c>
      <c r="ALD23">
        <v>21.11</v>
      </c>
      <c r="ALE23">
        <v>21.11</v>
      </c>
      <c r="ALF23">
        <v>0</v>
      </c>
      <c r="ALG23">
        <v>0</v>
      </c>
      <c r="ALH23">
        <v>0</v>
      </c>
      <c r="ALJ23">
        <v>6.1691892374903698</v>
      </c>
      <c r="ALK23">
        <v>4.6559568605741798E-3</v>
      </c>
      <c r="ALL23">
        <v>5.6911634716113602</v>
      </c>
      <c r="ALM23">
        <v>6.1691892311656202</v>
      </c>
      <c r="ALN23">
        <v>5.6911634716113602</v>
      </c>
      <c r="ALO23">
        <v>0</v>
      </c>
      <c r="ALP23">
        <v>15.7873362917062</v>
      </c>
      <c r="ALQ23">
        <v>4.6559568605741798E-3</v>
      </c>
      <c r="ALR23">
        <v>41.9584210228046</v>
      </c>
      <c r="ALS23">
        <v>5.6911634716113602</v>
      </c>
      <c r="ALT23">
        <v>14.313882117187999</v>
      </c>
      <c r="ALU23">
        <v>5.6911634716113602</v>
      </c>
      <c r="ALV23">
        <v>14.690248357640099</v>
      </c>
      <c r="ALW23">
        <v>5.6911634716113602</v>
      </c>
      <c r="ALX23">
        <v>7.22</v>
      </c>
      <c r="ALY23">
        <v>9.9999999999999897E-12</v>
      </c>
      <c r="ALZ23">
        <v>6.1691892311656202</v>
      </c>
      <c r="AMA23">
        <v>9.9999999999999897E-12</v>
      </c>
      <c r="AMB23">
        <v>2.2767565043133701E-3</v>
      </c>
      <c r="AMC23">
        <v>6.1691892311656202</v>
      </c>
      <c r="AMD23">
        <v>0</v>
      </c>
      <c r="AME23">
        <v>6.1691892311656202</v>
      </c>
      <c r="AMF23">
        <v>0</v>
      </c>
      <c r="AMG23">
        <v>6.1691892311656202</v>
      </c>
      <c r="AMH23">
        <v>0</v>
      </c>
      <c r="AMI23">
        <v>0</v>
      </c>
      <c r="AMJ23">
        <v>4.2474999999999996</v>
      </c>
      <c r="AMK23">
        <v>16.8372488341546</v>
      </c>
      <c r="AML23">
        <v>0.106878819403934</v>
      </c>
      <c r="AMM23">
        <v>16.570603854083199</v>
      </c>
      <c r="AMN23">
        <v>0.950268929314249</v>
      </c>
      <c r="AMO23">
        <v>16.837392556162701</v>
      </c>
      <c r="AMP23">
        <v>0.106878819403934</v>
      </c>
      <c r="AMQ23">
        <v>16.916017922807299</v>
      </c>
      <c r="AMR23">
        <v>0.16829729993446399</v>
      </c>
      <c r="AMS23">
        <v>16.871899410974301</v>
      </c>
      <c r="AMT23">
        <v>0.16829729993446399</v>
      </c>
      <c r="AMU23">
        <v>16.1671712955321</v>
      </c>
      <c r="AMV23">
        <v>1.3174533262094601</v>
      </c>
      <c r="AMW23">
        <v>16.664318789401399</v>
      </c>
      <c r="AMX23">
        <v>0.106878819403934</v>
      </c>
      <c r="AMY23">
        <v>16.655585138347799</v>
      </c>
      <c r="AMZ23">
        <v>0.106878819403934</v>
      </c>
      <c r="ANA23">
        <v>16.662288967362102</v>
      </c>
      <c r="ANB23">
        <v>0.16829729993446399</v>
      </c>
      <c r="ANC23">
        <v>16.730195345936298</v>
      </c>
      <c r="AND23">
        <v>0.16829729993446399</v>
      </c>
      <c r="ANE23">
        <v>15.5531562483824</v>
      </c>
      <c r="ANF23">
        <v>1.7704347344274001</v>
      </c>
      <c r="ANG23">
        <v>15.9921991218811</v>
      </c>
      <c r="ANH23">
        <v>0.108674816112921</v>
      </c>
      <c r="ANI23">
        <v>15.999658250804501</v>
      </c>
      <c r="ANJ23">
        <v>0.107032588324807</v>
      </c>
      <c r="ANK23">
        <v>15.9385997872596</v>
      </c>
      <c r="ANL23">
        <v>0.16829729993446399</v>
      </c>
      <c r="ANM23">
        <v>16.028256529921499</v>
      </c>
      <c r="ANN23">
        <v>0.16829729993446399</v>
      </c>
      <c r="ANO23">
        <v>1.4996801183562301</v>
      </c>
      <c r="ANP23">
        <v>1.86686451525145</v>
      </c>
      <c r="ANQ23">
        <v>2.3217923551866999</v>
      </c>
      <c r="ANR23">
        <v>16.570603854083199</v>
      </c>
      <c r="ANS23">
        <v>16.7612828108884</v>
      </c>
      <c r="ANT23">
        <v>16.760040939555701</v>
      </c>
      <c r="ANU23">
        <v>16.796131860224499</v>
      </c>
      <c r="ANV23">
        <v>16.801102751037501</v>
      </c>
      <c r="ANW23">
        <v>16.1671712955321</v>
      </c>
      <c r="ANX23">
        <v>16.598470068835098</v>
      </c>
      <c r="ANY23">
        <v>16.591214422126001</v>
      </c>
      <c r="ANZ23">
        <v>16.6602078312951</v>
      </c>
      <c r="AOA23">
        <v>16.582098035787801</v>
      </c>
      <c r="AOB23">
        <v>15.5531562483824</v>
      </c>
      <c r="AOC23">
        <v>15.9266996960634</v>
      </c>
      <c r="AOD23">
        <v>15.9390379298491</v>
      </c>
      <c r="AOE23">
        <v>15.962550102935101</v>
      </c>
      <c r="AOF23">
        <v>15.862812732987001</v>
      </c>
      <c r="AOG23">
        <v>15.787692111118</v>
      </c>
      <c r="AOH23">
        <v>4.2474999999999996</v>
      </c>
      <c r="AOI23">
        <v>15.834283332425599</v>
      </c>
      <c r="AOJ23">
        <v>4.2474999999999996</v>
      </c>
    </row>
    <row r="24" spans="1:1076">
      <c r="A24" t="s">
        <v>2968</v>
      </c>
      <c r="B24">
        <v>2.9</v>
      </c>
      <c r="D24">
        <v>2.9</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-24.384108913798901</v>
      </c>
      <c r="GC24">
        <v>234.46797995941199</v>
      </c>
      <c r="GD24">
        <v>98.489150876231506</v>
      </c>
      <c r="GE24">
        <v>-11.225535039641301</v>
      </c>
      <c r="GF24">
        <v>154.76957197457801</v>
      </c>
      <c r="GG24">
        <v>66.347495038965704</v>
      </c>
      <c r="GH24">
        <v>-27.646086041371699</v>
      </c>
      <c r="GI24">
        <v>233.373683255581</v>
      </c>
      <c r="GJ24">
        <v>101.880165319977</v>
      </c>
      <c r="GK24">
        <v>-16.2771287497436</v>
      </c>
      <c r="GL24">
        <v>152.316706701312</v>
      </c>
      <c r="GM24">
        <v>64.760108906036507</v>
      </c>
      <c r="GN24">
        <v>-28.278152915867601</v>
      </c>
      <c r="GO24">
        <v>16.023615744849501</v>
      </c>
      <c r="GP24">
        <v>15.652625854609701</v>
      </c>
      <c r="GQ24">
        <v>63.904017922191699</v>
      </c>
      <c r="GR24">
        <v>134.857917448884</v>
      </c>
      <c r="GS24">
        <v>750.01047829689799</v>
      </c>
      <c r="GT24">
        <v>-17.775977503951999</v>
      </c>
      <c r="GU24">
        <v>15.9754089000298</v>
      </c>
      <c r="GV24">
        <v>15.5696071781271</v>
      </c>
      <c r="GW24">
        <v>41.0039841830867</v>
      </c>
      <c r="GX24">
        <v>92.586111423849005</v>
      </c>
      <c r="GY24">
        <v>514.27188044045499</v>
      </c>
      <c r="GZ24">
        <v>-29.298931278666601</v>
      </c>
      <c r="HA24">
        <v>16.0825942308348</v>
      </c>
      <c r="HB24">
        <v>15.6886142873353</v>
      </c>
      <c r="HC24">
        <v>64.190660275436798</v>
      </c>
      <c r="HD24">
        <v>141.42381541616501</v>
      </c>
      <c r="HE24">
        <v>790.32136052764997</v>
      </c>
      <c r="HF24">
        <v>-19.074736940481898</v>
      </c>
      <c r="HG24">
        <v>15.9699479844493</v>
      </c>
      <c r="HH24">
        <v>15.5694665843333</v>
      </c>
      <c r="HI24">
        <v>40.285746057315599</v>
      </c>
      <c r="HJ24">
        <v>91.311174513199006</v>
      </c>
      <c r="HK24">
        <v>511.26183973754399</v>
      </c>
      <c r="HL24">
        <v>-14.8765695697483</v>
      </c>
      <c r="HM24">
        <v>15.496867571732899</v>
      </c>
      <c r="HN24">
        <v>16.0965866640346</v>
      </c>
      <c r="HO24">
        <v>138.19000407239801</v>
      </c>
      <c r="HP24">
        <v>256.47857585695999</v>
      </c>
      <c r="HQ24">
        <v>15.2562345991382</v>
      </c>
      <c r="HR24">
        <v>96.8788214620416</v>
      </c>
      <c r="HS24">
        <v>-13.8663888028471</v>
      </c>
      <c r="HT24">
        <v>15.457178562046099</v>
      </c>
      <c r="HU24">
        <v>16.075699989250701</v>
      </c>
      <c r="HV24">
        <v>86.105303690207094</v>
      </c>
      <c r="HW24">
        <v>171.366520459653</v>
      </c>
      <c r="HX24">
        <v>15.227023517537299</v>
      </c>
      <c r="HY24">
        <v>66.611155028295201</v>
      </c>
      <c r="HZ24">
        <v>15.5558379014339</v>
      </c>
      <c r="IA24">
        <v>16.124457997176101</v>
      </c>
      <c r="IB24">
        <v>131.65837912079101</v>
      </c>
      <c r="IC24">
        <v>-17.913307572648701</v>
      </c>
      <c r="ID24">
        <v>254.32661337711301</v>
      </c>
      <c r="IE24">
        <v>15.349253674205499</v>
      </c>
      <c r="IF24">
        <v>97.380545045312601</v>
      </c>
      <c r="IG24">
        <v>7.4222008035996003</v>
      </c>
      <c r="IH24">
        <v>15.464751759953201</v>
      </c>
      <c r="II24">
        <v>16.079290637456399</v>
      </c>
      <c r="IJ24">
        <v>84.018226442781199</v>
      </c>
      <c r="IK24">
        <v>8.0880822679929096</v>
      </c>
      <c r="IL24">
        <v>-9.8308752553994392</v>
      </c>
      <c r="IM24">
        <v>166.38347538147801</v>
      </c>
      <c r="IN24">
        <v>15.235690162810601</v>
      </c>
      <c r="IO24">
        <v>0.78737480567989804</v>
      </c>
      <c r="IP24">
        <v>64.600516038576501</v>
      </c>
      <c r="IQ24">
        <v>-48.985893508754202</v>
      </c>
      <c r="IR24">
        <v>-31.181816252996001</v>
      </c>
      <c r="IS24">
        <v>-44.687629900373103</v>
      </c>
      <c r="IT24">
        <v>-30.847905066788002</v>
      </c>
      <c r="IU24">
        <v>34.185058706272102</v>
      </c>
      <c r="IV24">
        <v>-26.987549631062699</v>
      </c>
      <c r="IW24">
        <v>15.5910252128786</v>
      </c>
      <c r="IX24">
        <v>15.2562345991382</v>
      </c>
      <c r="IY24">
        <v>64.733925678693794</v>
      </c>
      <c r="IZ24">
        <v>126.845379712629</v>
      </c>
      <c r="JA24">
        <v>700.87286805523399</v>
      </c>
      <c r="JB24">
        <v>-16.796207850879799</v>
      </c>
      <c r="JC24">
        <v>15.604905067252799</v>
      </c>
      <c r="JD24">
        <v>15.227023517537299</v>
      </c>
      <c r="JE24">
        <v>42.023132533979599</v>
      </c>
      <c r="JF24">
        <v>89.422752633644606</v>
      </c>
      <c r="JG24">
        <v>494.21503860549501</v>
      </c>
      <c r="JH24">
        <v>-28.4846251106189</v>
      </c>
      <c r="JI24">
        <v>15.7028188343136</v>
      </c>
      <c r="JJ24">
        <v>15.349253674205499</v>
      </c>
      <c r="JK24">
        <v>64.364275389887098</v>
      </c>
      <c r="JL24">
        <v>132.39208429418801</v>
      </c>
      <c r="JM24">
        <v>740.31767406089295</v>
      </c>
      <c r="JN24">
        <v>-18.045592012395801</v>
      </c>
      <c r="JO24">
        <v>15.6139511363236</v>
      </c>
      <c r="JP24">
        <v>15.235690162810601</v>
      </c>
      <c r="JQ24">
        <v>1.0393686559197399</v>
      </c>
      <c r="JR24">
        <v>41.205763615171399</v>
      </c>
      <c r="JS24">
        <v>0.73547842576725297</v>
      </c>
      <c r="JT24">
        <v>89.1882596645723</v>
      </c>
      <c r="JU24">
        <v>497.53496547756998</v>
      </c>
      <c r="JV24">
        <v>-38.111519223641203</v>
      </c>
      <c r="JW24">
        <v>224.41232720407899</v>
      </c>
      <c r="JX24">
        <v>-30.801737711694699</v>
      </c>
      <c r="JY24">
        <v>-23.7297111888346</v>
      </c>
      <c r="JZ24">
        <v>150.75937643875699</v>
      </c>
      <c r="KA24">
        <v>-20.754383311837302</v>
      </c>
      <c r="KB24">
        <v>-42.676238112338702</v>
      </c>
      <c r="KC24">
        <v>225.30623592114799</v>
      </c>
      <c r="KD24">
        <v>-29.833855017705499</v>
      </c>
      <c r="KE24">
        <v>-25.7960627792385</v>
      </c>
      <c r="KF24">
        <v>11.4561260116669</v>
      </c>
      <c r="KG24">
        <v>-114.63347384222</v>
      </c>
      <c r="KH24">
        <v>1.5947657896682299</v>
      </c>
      <c r="KI24">
        <v>150.703871707319</v>
      </c>
      <c r="KJ24">
        <v>-20.522533844081099</v>
      </c>
      <c r="KK24">
        <v>-40.661906407942098</v>
      </c>
      <c r="KL24">
        <v>12.214516578846199</v>
      </c>
      <c r="KM24">
        <v>12.888345772146</v>
      </c>
      <c r="KN24">
        <v>25.7420250436071</v>
      </c>
      <c r="KO24">
        <v>11.425574429572199</v>
      </c>
      <c r="KP24">
        <v>-3.5177271956946701</v>
      </c>
      <c r="KQ24">
        <v>-182.479437200234</v>
      </c>
      <c r="KR24">
        <v>-867.267307992567</v>
      </c>
      <c r="KS24">
        <v>-26.7836418479923</v>
      </c>
      <c r="KT24">
        <v>12.1743310203705</v>
      </c>
      <c r="KU24">
        <v>12.844301890454</v>
      </c>
      <c r="KV24">
        <v>16.401052693672799</v>
      </c>
      <c r="KW24">
        <v>11.3875611132143</v>
      </c>
      <c r="KX24">
        <v>-3.4213096537074801</v>
      </c>
      <c r="KY24">
        <v>-115.236364231827</v>
      </c>
      <c r="KZ24">
        <v>-544.71912320318199</v>
      </c>
      <c r="LA24">
        <v>-43.042156151516402</v>
      </c>
      <c r="LB24">
        <v>12.265199332328301</v>
      </c>
      <c r="LC24">
        <v>12.9463625988444</v>
      </c>
      <c r="LD24">
        <v>25.169537959911299</v>
      </c>
      <c r="LE24">
        <v>11.472048209551501</v>
      </c>
      <c r="LF24">
        <v>-3.51626241561326</v>
      </c>
      <c r="LG24">
        <v>-184.97196799936901</v>
      </c>
      <c r="LH24">
        <v>-869.26722853829494</v>
      </c>
      <c r="LI24">
        <v>-27.923204229254601</v>
      </c>
      <c r="LJ24">
        <v>12.202125296672</v>
      </c>
      <c r="LK24">
        <v>12.8648058316533</v>
      </c>
      <c r="LL24">
        <v>16.506165544215499</v>
      </c>
      <c r="LM24">
        <v>11.4290279502597</v>
      </c>
      <c r="LN24">
        <v>-3.04059641022699</v>
      </c>
      <c r="LO24">
        <v>-111.74111286851</v>
      </c>
      <c r="LP24">
        <v>-530.87403449292299</v>
      </c>
      <c r="LQ24">
        <v>-29.455969174541099</v>
      </c>
      <c r="LR24">
        <v>17.001549134953901</v>
      </c>
      <c r="LS24">
        <v>16.440999999999999</v>
      </c>
      <c r="LT24">
        <v>110.552488143784</v>
      </c>
      <c r="LU24">
        <v>596.14542635889995</v>
      </c>
      <c r="LV24">
        <v>16.549179095268801</v>
      </c>
      <c r="LW24">
        <v>15.7476258671596</v>
      </c>
      <c r="LX24">
        <v>-59.065274386626001</v>
      </c>
      <c r="LY24">
        <v>-19.714452620975099</v>
      </c>
      <c r="LZ24">
        <v>16.959946987009701</v>
      </c>
      <c r="MA24">
        <v>16.440999999999999</v>
      </c>
      <c r="MB24">
        <v>70.071778913850196</v>
      </c>
      <c r="MC24">
        <v>389.28087617891498</v>
      </c>
      <c r="MD24">
        <v>16.489981660105801</v>
      </c>
      <c r="ME24">
        <v>15.657187622854799</v>
      </c>
      <c r="MF24">
        <v>-41.835365340877402</v>
      </c>
      <c r="MG24">
        <v>-30.424911520881199</v>
      </c>
      <c r="MH24">
        <v>16.9910002081884</v>
      </c>
      <c r="MI24">
        <v>16.440999999999999</v>
      </c>
      <c r="MJ24">
        <v>108.369450476502</v>
      </c>
      <c r="MK24">
        <v>584.06659153103305</v>
      </c>
      <c r="ML24">
        <v>16.5502353400503</v>
      </c>
      <c r="MM24">
        <v>15.764355167436999</v>
      </c>
      <c r="MN24">
        <v>-56.896911521391999</v>
      </c>
      <c r="MO24">
        <v>-20.3473683408852</v>
      </c>
      <c r="MP24">
        <v>16.959127417502099</v>
      </c>
      <c r="MQ24">
        <v>16.440999999999999</v>
      </c>
      <c r="MR24">
        <v>70.166868585224407</v>
      </c>
      <c r="MS24">
        <v>389.55480754991999</v>
      </c>
      <c r="MT24">
        <v>16.490349494657</v>
      </c>
      <c r="MU24">
        <v>15.660084478266899</v>
      </c>
      <c r="MV24">
        <v>-41.457533540066002</v>
      </c>
      <c r="MW24">
        <v>-26.714983160148499</v>
      </c>
      <c r="MX24">
        <v>16.732166788563401</v>
      </c>
      <c r="MY24">
        <v>16.583418011195899</v>
      </c>
      <c r="MZ24">
        <v>114.049542421902</v>
      </c>
      <c r="NA24">
        <v>592.43197345659098</v>
      </c>
      <c r="NB24">
        <v>16.285476622069702</v>
      </c>
      <c r="NC24">
        <v>15.410720155878501</v>
      </c>
      <c r="ND24">
        <v>-53.438531363315398</v>
      </c>
      <c r="NE24">
        <v>-17.701506483323701</v>
      </c>
      <c r="NF24">
        <v>16.758017267846601</v>
      </c>
      <c r="NG24">
        <v>16.583949471832099</v>
      </c>
      <c r="NH24">
        <v>75.959569588874601</v>
      </c>
      <c r="NI24">
        <v>395.45223257921901</v>
      </c>
      <c r="NJ24">
        <v>16.287326118705501</v>
      </c>
      <c r="NK24">
        <v>15.373040209179001</v>
      </c>
      <c r="NL24">
        <v>-36.1204059135272</v>
      </c>
      <c r="NM24">
        <v>-27.3415219566388</v>
      </c>
      <c r="NN24">
        <v>16.8332086631377</v>
      </c>
      <c r="NO24">
        <v>16.672253970848899</v>
      </c>
      <c r="NP24" s="35">
        <v>123.70609240888599</v>
      </c>
      <c r="NQ24">
        <v>616.04230176992405</v>
      </c>
      <c r="NR24">
        <v>16.3764665862209</v>
      </c>
      <c r="NS24" s="35">
        <v>15.496327934720499</v>
      </c>
      <c r="NT24" s="35">
        <v>-47.550981101216102</v>
      </c>
      <c r="NU24" s="35">
        <v>-18.3895470583616</v>
      </c>
      <c r="NV24">
        <v>16.747782984490399</v>
      </c>
      <c r="NW24">
        <v>16.573150822448799</v>
      </c>
      <c r="NX24">
        <v>1.7</v>
      </c>
      <c r="NY24" s="35">
        <v>75.176288238430004</v>
      </c>
      <c r="NZ24">
        <v>392.01067624028201</v>
      </c>
      <c r="OA24" s="35">
        <v>16.282857552456001</v>
      </c>
      <c r="OB24">
        <v>15.3790586976585</v>
      </c>
      <c r="OC24">
        <v>1.7</v>
      </c>
      <c r="OD24">
        <v>-35.5307669673943</v>
      </c>
      <c r="OE24">
        <v>1.7</v>
      </c>
      <c r="OF24">
        <v>1.7</v>
      </c>
      <c r="OG24">
        <v>-25.198170079944799</v>
      </c>
      <c r="OH24">
        <v>16.022560225713502</v>
      </c>
      <c r="OI24">
        <v>16.110131235942799</v>
      </c>
      <c r="OJ24">
        <v>137.550447926695</v>
      </c>
      <c r="OK24">
        <v>835.52020994923305</v>
      </c>
      <c r="OL24">
        <v>15.3337962577359</v>
      </c>
      <c r="OM24">
        <v>13.922086697060699</v>
      </c>
      <c r="ON24">
        <v>-120.704062564899</v>
      </c>
      <c r="OO24">
        <v>-16.520005364000799</v>
      </c>
      <c r="OP24">
        <v>16.114887787324999</v>
      </c>
      <c r="OQ24">
        <v>16.185049181310401</v>
      </c>
      <c r="OR24">
        <v>95.989584614909901</v>
      </c>
      <c r="OS24">
        <v>566.51499508107997</v>
      </c>
      <c r="OT24">
        <v>15.383926740007</v>
      </c>
      <c r="OU24">
        <v>13.910545971872599</v>
      </c>
      <c r="OV24">
        <v>-78.065305573915495</v>
      </c>
      <c r="OW24">
        <v>-25.732834946899199</v>
      </c>
      <c r="OX24">
        <v>16.155826625171901</v>
      </c>
      <c r="OY24">
        <v>16.249475638284402</v>
      </c>
      <c r="OZ24">
        <v>151.92403223587399</v>
      </c>
      <c r="PA24">
        <v>879.73264303619203</v>
      </c>
      <c r="PB24">
        <v>15.4411909433173</v>
      </c>
      <c r="PC24">
        <v>13.9999145564062</v>
      </c>
      <c r="PD24">
        <v>-116.031169803937</v>
      </c>
      <c r="PE24">
        <v>-17.1668731799212</v>
      </c>
      <c r="PF24">
        <v>16.1289019670592</v>
      </c>
      <c r="PG24">
        <v>16.1966651371342</v>
      </c>
      <c r="PH24">
        <v>1.7</v>
      </c>
      <c r="PI24">
        <v>96.686295063504005</v>
      </c>
      <c r="PJ24">
        <v>568.30307134152497</v>
      </c>
      <c r="PK24">
        <v>15.398261086971401</v>
      </c>
      <c r="PL24">
        <v>13.9261277485557</v>
      </c>
      <c r="PM24">
        <v>1.7</v>
      </c>
      <c r="PN24">
        <v>-77.292357585303606</v>
      </c>
      <c r="PO24">
        <v>15.4187769073077</v>
      </c>
      <c r="PP24">
        <v>15.319160843563299</v>
      </c>
      <c r="PQ24">
        <v>15.4407268330267</v>
      </c>
      <c r="PR24">
        <v>15.320107551362399</v>
      </c>
      <c r="PS24">
        <v>17.108097626886099</v>
      </c>
      <c r="PT24">
        <v>15.041259310349799</v>
      </c>
      <c r="PU24">
        <v>14.9908376763867</v>
      </c>
      <c r="PV24">
        <v>15.120824898280601</v>
      </c>
      <c r="PW24">
        <v>14.996938748073999</v>
      </c>
      <c r="PX24">
        <v>16.606595452086399</v>
      </c>
      <c r="PY24">
        <v>13.242015088205999</v>
      </c>
      <c r="PZ24">
        <v>13.2012299296143</v>
      </c>
      <c r="QA24">
        <v>13.303634866639401</v>
      </c>
      <c r="QB24">
        <v>13.216299066483201</v>
      </c>
      <c r="QC24">
        <v>14.830364611972399</v>
      </c>
      <c r="QD24">
        <v>15.9928097530548</v>
      </c>
      <c r="QE24">
        <v>15.002824465667301</v>
      </c>
      <c r="QF24">
        <v>14.891658369314101</v>
      </c>
      <c r="QG24">
        <v>15.030591104954</v>
      </c>
      <c r="QH24">
        <v>14.9028762821473</v>
      </c>
      <c r="QI24">
        <v>17.0887789924349</v>
      </c>
      <c r="QJ24">
        <v>14.6134112909251</v>
      </c>
      <c r="QK24">
        <v>14.542639875094199</v>
      </c>
      <c r="QL24">
        <v>14.7000008174741</v>
      </c>
      <c r="QM24">
        <v>14.5626736114952</v>
      </c>
      <c r="QN24">
        <v>194.510835601878</v>
      </c>
      <c r="QO24">
        <v>16.574592300806302</v>
      </c>
      <c r="QP24">
        <v>159.80447129667201</v>
      </c>
      <c r="QQ24">
        <v>13.0197721297287</v>
      </c>
      <c r="QR24">
        <v>12.969246888773201</v>
      </c>
      <c r="QS24">
        <v>13.090550366478899</v>
      </c>
      <c r="QT24">
        <v>12.986728306799201</v>
      </c>
      <c r="QU24">
        <v>15.0111108793122</v>
      </c>
      <c r="QV24">
        <v>15.430457281388801</v>
      </c>
      <c r="QW24">
        <v>137221.63021237499</v>
      </c>
      <c r="QX24">
        <v>0</v>
      </c>
      <c r="QY24">
        <v>89999.538500713606</v>
      </c>
      <c r="QZ24">
        <v>0</v>
      </c>
      <c r="RA24">
        <v>24176.8378751247</v>
      </c>
      <c r="RB24">
        <v>0</v>
      </c>
      <c r="RC24">
        <v>16040.9135479085</v>
      </c>
      <c r="RD24">
        <v>0</v>
      </c>
      <c r="RE24">
        <v>44653.3541762315</v>
      </c>
      <c r="RF24">
        <v>0</v>
      </c>
      <c r="RG24">
        <v>29520.094869066801</v>
      </c>
      <c r="RH24" s="35">
        <v>0</v>
      </c>
      <c r="RI24">
        <v>458.94693313146399</v>
      </c>
      <c r="RJ24" s="35">
        <v>0</v>
      </c>
      <c r="RK24">
        <v>14.586872024026899</v>
      </c>
      <c r="RL24">
        <v>10437.507593902999</v>
      </c>
      <c r="RM24">
        <v>10437.507593902999</v>
      </c>
      <c r="RN24">
        <v>14671.0139719741</v>
      </c>
      <c r="RO24" s="35">
        <v>297.05089112607197</v>
      </c>
      <c r="RP24">
        <v>0</v>
      </c>
      <c r="RQ24">
        <v>14.4641558950649</v>
      </c>
      <c r="RR24">
        <v>6755.8672543423099</v>
      </c>
      <c r="RS24">
        <v>6755.8672543423099</v>
      </c>
      <c r="RT24">
        <v>9445.8470918454896</v>
      </c>
      <c r="RU24">
        <v>443.03955709107902</v>
      </c>
      <c r="RV24">
        <v>0</v>
      </c>
      <c r="RW24">
        <v>14.620455376881299</v>
      </c>
      <c r="RX24">
        <v>10367.428691217699</v>
      </c>
      <c r="RY24">
        <v>10367.428691217699</v>
      </c>
      <c r="RZ24">
        <v>14600.5283006225</v>
      </c>
      <c r="SA24">
        <v>294.23250507399598</v>
      </c>
      <c r="SB24">
        <v>0</v>
      </c>
      <c r="SC24">
        <v>14.485645012932199</v>
      </c>
      <c r="SD24">
        <v>6732.5505866195699</v>
      </c>
      <c r="SE24">
        <v>6732.5505866195699</v>
      </c>
      <c r="SF24">
        <v>9422.3553313947505</v>
      </c>
      <c r="SG24">
        <v>0</v>
      </c>
      <c r="SH24">
        <v>696.36742486980097</v>
      </c>
      <c r="SI24">
        <v>17.069460357983701</v>
      </c>
      <c r="SJ24">
        <v>34030.555325307498</v>
      </c>
      <c r="SK24">
        <v>34030.555325307498</v>
      </c>
      <c r="SL24">
        <v>57106.451999596196</v>
      </c>
      <c r="SM24">
        <v>21.1111</v>
      </c>
      <c r="SN24">
        <v>23.8889</v>
      </c>
      <c r="SO24">
        <v>0</v>
      </c>
      <c r="SP24">
        <v>221.83924589507399</v>
      </c>
      <c r="SQ24">
        <v>15.7050641270885</v>
      </c>
      <c r="SR24">
        <v>0</v>
      </c>
      <c r="SS24">
        <v>0</v>
      </c>
      <c r="ST24">
        <v>0</v>
      </c>
      <c r="SU24">
        <v>0</v>
      </c>
      <c r="SV24">
        <v>150.47959040571999</v>
      </c>
      <c r="SW24">
        <v>15.6545411747383</v>
      </c>
      <c r="SX24">
        <v>0</v>
      </c>
      <c r="SY24">
        <v>0</v>
      </c>
      <c r="SZ24">
        <v>0</v>
      </c>
      <c r="TA24">
        <v>0</v>
      </c>
      <c r="TB24">
        <v>227.85596374250699</v>
      </c>
      <c r="TC24">
        <v>15.762075631917</v>
      </c>
      <c r="TD24">
        <v>0</v>
      </c>
      <c r="TE24">
        <v>0</v>
      </c>
      <c r="TF24">
        <v>0</v>
      </c>
      <c r="TG24">
        <v>0</v>
      </c>
      <c r="TH24">
        <v>147.65302274595501</v>
      </c>
      <c r="TI24">
        <v>15.651638974315301</v>
      </c>
      <c r="TJ24">
        <v>0</v>
      </c>
      <c r="TK24">
        <v>0</v>
      </c>
      <c r="TL24">
        <v>0</v>
      </c>
      <c r="TM24">
        <v>0</v>
      </c>
      <c r="TN24">
        <v>611.64189172716101</v>
      </c>
      <c r="TO24">
        <v>16.958445477552502</v>
      </c>
      <c r="TP24">
        <v>0</v>
      </c>
      <c r="TQ24">
        <v>0</v>
      </c>
      <c r="TR24">
        <v>0</v>
      </c>
      <c r="TS24">
        <v>476.99379380486198</v>
      </c>
      <c r="TT24">
        <v>0</v>
      </c>
      <c r="TU24">
        <v>14.185563271500399</v>
      </c>
      <c r="TV24">
        <v>11079.087880524099</v>
      </c>
      <c r="TW24">
        <v>11079.087880524099</v>
      </c>
      <c r="TX24">
        <v>15318.472089098401</v>
      </c>
      <c r="TY24">
        <v>314.37039704486301</v>
      </c>
      <c r="TZ24">
        <v>0</v>
      </c>
      <c r="UA24">
        <v>14.0944420738017</v>
      </c>
      <c r="UB24">
        <v>7140.7954138503401</v>
      </c>
      <c r="UC24">
        <v>7140.7954138503401</v>
      </c>
      <c r="UD24">
        <v>9834.1788506671492</v>
      </c>
      <c r="UE24">
        <v>471.13483856023799</v>
      </c>
      <c r="UF24">
        <v>0</v>
      </c>
      <c r="UG24">
        <v>14.2791767366675</v>
      </c>
      <c r="UH24">
        <v>10928.568356985499</v>
      </c>
      <c r="UI24">
        <v>10928.568356985499</v>
      </c>
      <c r="UJ24">
        <v>15166.515848361199</v>
      </c>
      <c r="UK24">
        <v>308.841944121962</v>
      </c>
      <c r="UL24">
        <v>0</v>
      </c>
      <c r="UM24">
        <v>14.1284084749163</v>
      </c>
      <c r="UN24">
        <v>7103.9161083542203</v>
      </c>
      <c r="UO24">
        <v>7103.9161083542203</v>
      </c>
      <c r="UP24">
        <v>9797.0046576934092</v>
      </c>
      <c r="UQ24">
        <v>0</v>
      </c>
      <c r="UR24">
        <v>766.70056777685102</v>
      </c>
      <c r="US24">
        <v>16.542589149526201</v>
      </c>
      <c r="UT24">
        <v>37481.930744541904</v>
      </c>
      <c r="UU24">
        <v>37481.930744541904</v>
      </c>
      <c r="UV24">
        <v>60153.361688498597</v>
      </c>
      <c r="UW24">
        <v>21.1111</v>
      </c>
      <c r="UX24">
        <v>23.8889</v>
      </c>
      <c r="UY24">
        <v>0</v>
      </c>
      <c r="UZ24">
        <v>214.30592164269001</v>
      </c>
      <c r="VA24">
        <v>15.268571872703401</v>
      </c>
      <c r="VB24">
        <v>0</v>
      </c>
      <c r="VC24">
        <v>0</v>
      </c>
      <c r="VD24">
        <v>0</v>
      </c>
      <c r="VE24">
        <v>0</v>
      </c>
      <c r="VF24">
        <v>148.561862027741</v>
      </c>
      <c r="VG24">
        <v>15.275563822655901</v>
      </c>
      <c r="VH24">
        <v>0</v>
      </c>
      <c r="VI24">
        <v>0</v>
      </c>
      <c r="VJ24">
        <v>0</v>
      </c>
      <c r="VK24">
        <v>0</v>
      </c>
      <c r="VL24">
        <v>217.179115600541</v>
      </c>
      <c r="VM24">
        <v>15.380201192901501</v>
      </c>
      <c r="VN24">
        <v>0</v>
      </c>
      <c r="VO24">
        <v>0</v>
      </c>
      <c r="VP24">
        <v>0</v>
      </c>
      <c r="VQ24">
        <v>0</v>
      </c>
      <c r="VR24">
        <v>146.164973547767</v>
      </c>
      <c r="VS24">
        <v>15.288713706329901</v>
      </c>
      <c r="VT24">
        <v>0</v>
      </c>
      <c r="VU24">
        <v>0</v>
      </c>
      <c r="VV24">
        <v>0</v>
      </c>
      <c r="VW24">
        <v>0</v>
      </c>
      <c r="VX24">
        <v>457.82919862144098</v>
      </c>
      <c r="VY24">
        <v>16.4271104117826</v>
      </c>
      <c r="VZ24">
        <v>0</v>
      </c>
      <c r="WA24">
        <v>0</v>
      </c>
      <c r="WB24">
        <v>0</v>
      </c>
      <c r="WC24">
        <v>602.54513292050899</v>
      </c>
      <c r="WD24">
        <v>0</v>
      </c>
      <c r="WE24">
        <v>12.7975291712514</v>
      </c>
      <c r="WF24">
        <v>13399.6568712228</v>
      </c>
      <c r="WG24">
        <v>13399.6568712228</v>
      </c>
      <c r="WH24">
        <v>17657.8221013859</v>
      </c>
      <c r="WI24">
        <v>0</v>
      </c>
      <c r="WJ24">
        <v>403.14364472446198</v>
      </c>
      <c r="WK24">
        <v>0</v>
      </c>
      <c r="WL24">
        <v>12.737263847932001</v>
      </c>
      <c r="WM24">
        <v>8593.5126754967205</v>
      </c>
      <c r="WN24">
        <v>8593.5126754967205</v>
      </c>
      <c r="WO24">
        <v>11298.5464074886</v>
      </c>
      <c r="WP24">
        <v>21.1111</v>
      </c>
      <c r="WQ24">
        <v>23.8889</v>
      </c>
      <c r="WR24">
        <v>603.554472140298</v>
      </c>
      <c r="WS24">
        <v>0</v>
      </c>
      <c r="WT24">
        <v>12.8774658663185</v>
      </c>
      <c r="WU24">
        <v>13275.1905388248</v>
      </c>
      <c r="WV24">
        <v>13275.1905388248</v>
      </c>
      <c r="WW24">
        <v>17532.159927468201</v>
      </c>
      <c r="WX24">
        <v>0</v>
      </c>
      <c r="WY24">
        <v>395.26426233155399</v>
      </c>
      <c r="WZ24">
        <v>0</v>
      </c>
      <c r="XA24">
        <v>12.757157547115099</v>
      </c>
      <c r="XB24">
        <v>8566.0522029114109</v>
      </c>
      <c r="XC24">
        <v>8566.0522029114109</v>
      </c>
      <c r="XD24">
        <v>11270.8951010645</v>
      </c>
      <c r="XE24">
        <v>565.38870307012405</v>
      </c>
      <c r="XF24">
        <v>0</v>
      </c>
      <c r="XG24">
        <v>15.191857146652</v>
      </c>
      <c r="XH24">
        <v>46968.291972758001</v>
      </c>
      <c r="XI24">
        <v>46968.291972758001</v>
      </c>
      <c r="XJ24">
        <v>68700.135077614206</v>
      </c>
      <c r="XK24">
        <v>21.1111</v>
      </c>
      <c r="XL24">
        <v>23.8889</v>
      </c>
      <c r="XM24">
        <v>176.236859541032</v>
      </c>
      <c r="XN24">
        <v>0</v>
      </c>
      <c r="XO24">
        <v>12.002637929634099</v>
      </c>
      <c r="XP24">
        <v>0</v>
      </c>
      <c r="XQ24">
        <v>0</v>
      </c>
      <c r="XR24">
        <v>0</v>
      </c>
      <c r="XS24">
        <v>111.618291171058</v>
      </c>
      <c r="XT24">
        <v>0</v>
      </c>
      <c r="XU24">
        <v>11.960645298142</v>
      </c>
      <c r="XV24">
        <v>0</v>
      </c>
      <c r="XW24">
        <v>0</v>
      </c>
      <c r="XX24">
        <v>0</v>
      </c>
      <c r="XY24">
        <v>182.089022220092</v>
      </c>
      <c r="XZ24">
        <v>0</v>
      </c>
      <c r="YA24">
        <v>12.054663497964</v>
      </c>
      <c r="YB24">
        <v>0</v>
      </c>
      <c r="YC24">
        <v>0</v>
      </c>
      <c r="YD24">
        <v>0</v>
      </c>
      <c r="YE24">
        <v>109.131306124273</v>
      </c>
      <c r="YF24">
        <v>0</v>
      </c>
      <c r="YG24">
        <v>11.986994957357201</v>
      </c>
      <c r="YH24">
        <v>0</v>
      </c>
      <c r="YI24">
        <v>0</v>
      </c>
      <c r="YJ24">
        <v>0</v>
      </c>
      <c r="YK24">
        <v>1574.4634506523901</v>
      </c>
      <c r="YL24">
        <v>0</v>
      </c>
      <c r="YM24">
        <v>13.932799169072901</v>
      </c>
      <c r="YN24">
        <v>0</v>
      </c>
      <c r="YO24">
        <v>0</v>
      </c>
      <c r="YP24">
        <v>0</v>
      </c>
      <c r="YQ24">
        <v>0</v>
      </c>
      <c r="YR24">
        <v>36.694248437130902</v>
      </c>
      <c r="YS24">
        <v>16.686148449851199</v>
      </c>
      <c r="YT24">
        <v>0</v>
      </c>
      <c r="YU24">
        <v>0</v>
      </c>
      <c r="YV24">
        <v>0</v>
      </c>
      <c r="YW24">
        <v>0</v>
      </c>
      <c r="YX24">
        <v>17.9219758295806</v>
      </c>
      <c r="YY24">
        <v>16.644818692814599</v>
      </c>
      <c r="YZ24">
        <v>0</v>
      </c>
      <c r="ZA24">
        <v>0</v>
      </c>
      <c r="ZB24">
        <v>0</v>
      </c>
      <c r="ZC24">
        <v>0</v>
      </c>
      <c r="ZD24">
        <v>35.728657537965503</v>
      </c>
      <c r="ZE24">
        <v>16.681438647209099</v>
      </c>
      <c r="ZF24">
        <v>0</v>
      </c>
      <c r="ZG24">
        <v>0</v>
      </c>
      <c r="ZH24">
        <v>0</v>
      </c>
      <c r="ZI24">
        <v>0</v>
      </c>
      <c r="ZJ24">
        <v>17.765132828745202</v>
      </c>
      <c r="ZK24">
        <v>16.643614044745799</v>
      </c>
      <c r="ZL24">
        <v>0</v>
      </c>
      <c r="ZM24">
        <v>0</v>
      </c>
      <c r="ZN24">
        <v>0</v>
      </c>
      <c r="ZO24">
        <v>0</v>
      </c>
      <c r="ZP24">
        <v>3383.8121937924998</v>
      </c>
      <c r="ZQ24">
        <v>16.493606729740101</v>
      </c>
      <c r="ZR24">
        <v>0</v>
      </c>
      <c r="ZS24">
        <v>0</v>
      </c>
      <c r="ZT24">
        <v>0</v>
      </c>
      <c r="ZU24">
        <v>0</v>
      </c>
      <c r="ZV24">
        <v>62.355453426028902</v>
      </c>
      <c r="ZW24">
        <v>16.391724996726701</v>
      </c>
      <c r="ZX24">
        <v>0</v>
      </c>
      <c r="ZY24">
        <v>0</v>
      </c>
      <c r="ZZ24">
        <v>0</v>
      </c>
      <c r="AAA24">
        <v>0</v>
      </c>
      <c r="AAB24">
        <v>40.855631349435001</v>
      </c>
      <c r="AAC24">
        <v>16.4013733700844</v>
      </c>
      <c r="AAD24">
        <v>0</v>
      </c>
      <c r="AAE24">
        <v>0</v>
      </c>
      <c r="AAF24">
        <v>0</v>
      </c>
      <c r="AAG24">
        <v>0</v>
      </c>
      <c r="AAH24">
        <v>77.634207471248502</v>
      </c>
      <c r="AAI24">
        <v>16.4662492245659</v>
      </c>
      <c r="AAJ24">
        <v>0</v>
      </c>
      <c r="AAK24">
        <v>0</v>
      </c>
      <c r="AAL24">
        <v>0</v>
      </c>
      <c r="AAM24">
        <v>0</v>
      </c>
      <c r="AAN24">
        <v>39.961593997916999</v>
      </c>
      <c r="AAO24">
        <v>16.394506628418601</v>
      </c>
      <c r="AAP24">
        <v>0</v>
      </c>
      <c r="AAQ24">
        <v>0</v>
      </c>
      <c r="AAR24">
        <v>0</v>
      </c>
      <c r="AAS24">
        <v>0</v>
      </c>
      <c r="AAT24">
        <v>3245.7045021799699</v>
      </c>
      <c r="AAU24">
        <v>16.069299608147301</v>
      </c>
      <c r="AAV24">
        <v>0</v>
      </c>
      <c r="AAW24">
        <v>0</v>
      </c>
      <c r="AAX24">
        <v>0</v>
      </c>
      <c r="AAY24">
        <v>0</v>
      </c>
      <c r="AAZ24">
        <v>31.352706570804301</v>
      </c>
      <c r="ABA24">
        <v>15.6064884735987</v>
      </c>
      <c r="ABB24">
        <v>0</v>
      </c>
      <c r="ABC24">
        <v>0</v>
      </c>
      <c r="ABD24">
        <v>0</v>
      </c>
      <c r="ABE24">
        <v>0</v>
      </c>
      <c r="ABF24">
        <v>27.412539011804299</v>
      </c>
      <c r="ABG24">
        <v>15.660626492578</v>
      </c>
      <c r="ABH24">
        <v>0</v>
      </c>
      <c r="ABI24">
        <v>0</v>
      </c>
      <c r="ABJ24">
        <v>0</v>
      </c>
      <c r="ABK24">
        <v>0</v>
      </c>
      <c r="ABL24">
        <v>50.568346209461801</v>
      </c>
      <c r="ABM24">
        <v>15.7002154033122</v>
      </c>
      <c r="ABN24">
        <v>0</v>
      </c>
      <c r="ABO24">
        <v>0</v>
      </c>
      <c r="ABP24">
        <v>0</v>
      </c>
      <c r="ABQ24">
        <v>0</v>
      </c>
      <c r="ABR24">
        <v>28.401155789274199</v>
      </c>
      <c r="ABS24">
        <v>15.6713858046899</v>
      </c>
      <c r="ABT24">
        <v>0</v>
      </c>
      <c r="ABU24">
        <v>0</v>
      </c>
      <c r="ABV24">
        <v>0</v>
      </c>
      <c r="ABW24">
        <v>0</v>
      </c>
      <c r="ABX24">
        <v>2226.65639212826</v>
      </c>
      <c r="ABY24">
        <v>15.430457281388801</v>
      </c>
      <c r="ABZ24">
        <v>0</v>
      </c>
      <c r="ACA24">
        <v>0</v>
      </c>
      <c r="ACB24">
        <v>0</v>
      </c>
      <c r="ACC24">
        <v>0</v>
      </c>
      <c r="ACD24">
        <v>0</v>
      </c>
      <c r="ACE24">
        <v>0</v>
      </c>
      <c r="ACF24">
        <v>6.1193958856151598</v>
      </c>
      <c r="ACG24">
        <v>6.1193958856151598</v>
      </c>
      <c r="ACH24">
        <v>0</v>
      </c>
      <c r="ACI24">
        <v>0</v>
      </c>
      <c r="ACJ24">
        <v>0</v>
      </c>
      <c r="ACK24">
        <v>21.11</v>
      </c>
      <c r="ACL24">
        <v>21.11</v>
      </c>
      <c r="ACM24">
        <v>0</v>
      </c>
      <c r="ACN24">
        <v>0</v>
      </c>
      <c r="ACO24">
        <v>0</v>
      </c>
      <c r="ACP24">
        <v>5074.3497718777498</v>
      </c>
      <c r="ACR24">
        <v>3172.9100226948199</v>
      </c>
      <c r="ACT24">
        <v>8247.2597945725702</v>
      </c>
      <c r="ACV24">
        <v>17.107698118456401</v>
      </c>
      <c r="ACW24">
        <v>16.940266368617699</v>
      </c>
      <c r="ACX24">
        <v>1.7</v>
      </c>
      <c r="ACY24">
        <v>11.877157242269799</v>
      </c>
      <c r="ACZ24">
        <v>0.72123856701840905</v>
      </c>
      <c r="ADA24">
        <v>16.564485017386701</v>
      </c>
      <c r="ADB24">
        <v>16.433385242156302</v>
      </c>
      <c r="ADC24">
        <v>1.7</v>
      </c>
      <c r="ADD24">
        <v>12.531643308918801</v>
      </c>
      <c r="ADE24">
        <v>0.72512049406781998</v>
      </c>
      <c r="ADF24">
        <v>15.191087788339299</v>
      </c>
      <c r="ADG24">
        <v>15.191087788339299</v>
      </c>
      <c r="ADH24">
        <v>0</v>
      </c>
      <c r="ADI24">
        <v>0</v>
      </c>
      <c r="ADJ24">
        <v>1</v>
      </c>
      <c r="ADK24">
        <v>15.0371629053574</v>
      </c>
      <c r="ADL24">
        <v>15.0371629053574</v>
      </c>
      <c r="ADM24">
        <v>0</v>
      </c>
      <c r="ADN24">
        <v>0</v>
      </c>
      <c r="ADO24">
        <v>1</v>
      </c>
      <c r="ADP24">
        <v>14.9285502366053</v>
      </c>
      <c r="ADQ24">
        <v>14.9285502366053</v>
      </c>
      <c r="ADR24">
        <v>0</v>
      </c>
      <c r="ADS24">
        <v>0</v>
      </c>
      <c r="ADT24">
        <v>1</v>
      </c>
      <c r="ADU24">
        <v>15.0578790708844</v>
      </c>
      <c r="ADV24">
        <v>15.0578790708844</v>
      </c>
      <c r="ADW24">
        <v>0</v>
      </c>
      <c r="ADX24">
        <v>0</v>
      </c>
      <c r="ADY24">
        <v>1</v>
      </c>
      <c r="ADZ24">
        <v>14.9389695693042</v>
      </c>
      <c r="AEA24">
        <v>14.9389695693042</v>
      </c>
      <c r="AEB24">
        <v>0</v>
      </c>
      <c r="AEC24">
        <v>0</v>
      </c>
      <c r="AED24">
        <v>1</v>
      </c>
      <c r="AEE24">
        <v>14.654912294001701</v>
      </c>
      <c r="AEF24">
        <v>14.654912294001701</v>
      </c>
      <c r="AEG24">
        <v>0</v>
      </c>
      <c r="AEH24">
        <v>0</v>
      </c>
      <c r="AEI24">
        <v>1</v>
      </c>
      <c r="AEJ24">
        <v>14.588271056112699</v>
      </c>
      <c r="AEK24">
        <v>14.588271056112699</v>
      </c>
      <c r="AEL24">
        <v>0</v>
      </c>
      <c r="AEM24">
        <v>0</v>
      </c>
      <c r="AEN24">
        <v>1</v>
      </c>
      <c r="AEO24">
        <v>14.742298221546299</v>
      </c>
      <c r="AEP24">
        <v>14.742298221546299</v>
      </c>
      <c r="AEQ24">
        <v>0</v>
      </c>
      <c r="AER24">
        <v>0</v>
      </c>
      <c r="AES24">
        <v>1</v>
      </c>
      <c r="AET24">
        <v>14.6061156900073</v>
      </c>
      <c r="AEU24">
        <v>14.6061156900073</v>
      </c>
      <c r="AEV24">
        <v>0</v>
      </c>
      <c r="AEW24">
        <v>0</v>
      </c>
      <c r="AEX24">
        <v>1</v>
      </c>
      <c r="AEY24">
        <v>13.2084165844387</v>
      </c>
      <c r="AEZ24">
        <v>13.2084165844387</v>
      </c>
      <c r="AFA24">
        <v>0</v>
      </c>
      <c r="AFB24">
        <v>0</v>
      </c>
      <c r="AFC24">
        <v>1</v>
      </c>
      <c r="AFD24">
        <v>13.167076284482601</v>
      </c>
      <c r="AFE24">
        <v>13.167076284482601</v>
      </c>
      <c r="AFF24">
        <v>0</v>
      </c>
      <c r="AFG24">
        <v>0</v>
      </c>
      <c r="AFH24">
        <v>1</v>
      </c>
      <c r="AFI24">
        <v>13.282171661905799</v>
      </c>
      <c r="AFJ24">
        <v>13.282171661905799</v>
      </c>
      <c r="AFK24">
        <v>0</v>
      </c>
      <c r="AFL24">
        <v>0</v>
      </c>
      <c r="AFM24">
        <v>1</v>
      </c>
      <c r="AFN24">
        <v>13.1815652965578</v>
      </c>
      <c r="AFO24">
        <v>13.1815652965578</v>
      </c>
      <c r="AFP24">
        <v>0</v>
      </c>
      <c r="AFQ24">
        <v>0</v>
      </c>
      <c r="AFR24">
        <v>1</v>
      </c>
      <c r="AFS24">
        <v>-2.1341618947622001</v>
      </c>
      <c r="AFT24">
        <v>-2.1371431070138001</v>
      </c>
      <c r="AFU24">
        <v>-2.1512470622120299</v>
      </c>
      <c r="AFV24">
        <v>-2.1521890367764098</v>
      </c>
      <c r="AFW24">
        <v>-2.1794467233688599</v>
      </c>
      <c r="AFX24">
        <v>-2.1913108573383502</v>
      </c>
      <c r="AFY24">
        <v>-2.1978705864372401</v>
      </c>
      <c r="AFZ24">
        <v>-2.1996650686212602</v>
      </c>
      <c r="AGA24">
        <v>-2.3910240333381099</v>
      </c>
      <c r="AGB24">
        <v>-2.3997174112869502</v>
      </c>
      <c r="AGC24">
        <v>-2.4028895791617502</v>
      </c>
      <c r="AGD24">
        <v>-2.4046540953664199</v>
      </c>
      <c r="AGE24">
        <v>-1.86214584297188</v>
      </c>
      <c r="AGF24">
        <v>-1.94300272565525</v>
      </c>
      <c r="AGG24">
        <v>-2.1561829226576101</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B24">
        <v>0</v>
      </c>
      <c r="AID24">
        <v>0</v>
      </c>
      <c r="AIF24">
        <v>0</v>
      </c>
      <c r="AIH24">
        <v>0</v>
      </c>
      <c r="AIJ24">
        <v>0</v>
      </c>
      <c r="AIL24">
        <v>0</v>
      </c>
      <c r="AIN24">
        <v>0</v>
      </c>
      <c r="AIP24">
        <v>0</v>
      </c>
      <c r="AIR24">
        <v>0</v>
      </c>
      <c r="AIT24">
        <v>0</v>
      </c>
      <c r="AIV24">
        <v>0</v>
      </c>
      <c r="AIX24">
        <v>0</v>
      </c>
      <c r="AIZ24">
        <v>0</v>
      </c>
      <c r="AJB24">
        <v>0</v>
      </c>
      <c r="AJD24">
        <v>0</v>
      </c>
      <c r="AJE24">
        <v>56591.398507223799</v>
      </c>
      <c r="AJG24">
        <v>-4.6005263729611301E-5</v>
      </c>
      <c r="AJJ24">
        <v>2613.7753939415102</v>
      </c>
      <c r="AJL24">
        <v>235.17477943427599</v>
      </c>
      <c r="AJM24">
        <v>8.5880691557145603</v>
      </c>
      <c r="AJN24">
        <v>8.39530605548563</v>
      </c>
      <c r="AJO24">
        <v>14.373226312845</v>
      </c>
      <c r="AJP24">
        <v>16.468686074427801</v>
      </c>
      <c r="AJQ24">
        <v>8.6860625177717896</v>
      </c>
      <c r="AJR24">
        <v>7.9175497931211503</v>
      </c>
      <c r="AJS24">
        <v>13.494026043444</v>
      </c>
      <c r="AJT24">
        <v>15.564268687472699</v>
      </c>
      <c r="AJU24">
        <v>9.9263243115139499</v>
      </c>
      <c r="AJV24">
        <v>10.069546264221801</v>
      </c>
      <c r="AJW24">
        <v>15.560263279522999</v>
      </c>
      <c r="AJX24">
        <v>23.599948920817798</v>
      </c>
      <c r="AJY24">
        <v>0</v>
      </c>
      <c r="AJZ24">
        <v>0</v>
      </c>
      <c r="AKA24">
        <v>56591.3987841157</v>
      </c>
      <c r="AKB24">
        <v>0</v>
      </c>
      <c r="AKC24">
        <v>0</v>
      </c>
      <c r="AKD24">
        <v>56437.213869403298</v>
      </c>
      <c r="AKE24">
        <v>72322.596856091899</v>
      </c>
      <c r="AKF24">
        <v>260361348.68193099</v>
      </c>
      <c r="AKG24">
        <v>74.0697557397785</v>
      </c>
      <c r="AKH24">
        <v>80</v>
      </c>
      <c r="AKI24">
        <v>2.2767571138078302</v>
      </c>
      <c r="AKJ24">
        <v>0.79011514731955601</v>
      </c>
      <c r="AKK24">
        <v>0</v>
      </c>
      <c r="AKL24">
        <v>0</v>
      </c>
      <c r="AKM24">
        <v>0</v>
      </c>
      <c r="AKN24">
        <v>74.0697557397785</v>
      </c>
      <c r="AKO24">
        <v>74.0697557397785</v>
      </c>
      <c r="AKP24">
        <v>0</v>
      </c>
      <c r="AKQ24">
        <v>0</v>
      </c>
      <c r="AKR24">
        <v>616739.65884963598</v>
      </c>
      <c r="AKV24">
        <v>0</v>
      </c>
      <c r="AKZ24">
        <v>0</v>
      </c>
      <c r="ALD24">
        <v>21.11</v>
      </c>
      <c r="ALE24">
        <v>21.11</v>
      </c>
      <c r="ALF24">
        <v>0</v>
      </c>
      <c r="ALG24">
        <v>0</v>
      </c>
      <c r="ALH24">
        <v>0</v>
      </c>
      <c r="ALJ24">
        <v>6.1193958922396101</v>
      </c>
      <c r="ALK24">
        <v>4.6559568605741798E-3</v>
      </c>
      <c r="ALL24">
        <v>5.6911634716113602</v>
      </c>
      <c r="ALM24">
        <v>6.1193958856151598</v>
      </c>
      <c r="ALN24">
        <v>5.6911634716113602</v>
      </c>
      <c r="ALO24">
        <v>0</v>
      </c>
      <c r="ALP24">
        <v>15.591023705245499</v>
      </c>
      <c r="ALQ24">
        <v>4.6559568605741798E-3</v>
      </c>
      <c r="ALR24">
        <v>42.489214454705703</v>
      </c>
      <c r="ALS24">
        <v>5.6911634716113602</v>
      </c>
      <c r="ALT24">
        <v>14.268180193851901</v>
      </c>
      <c r="ALU24">
        <v>5.6911634716113602</v>
      </c>
      <c r="ALV24">
        <v>14.644546434304001</v>
      </c>
      <c r="ALW24">
        <v>5.6911634716113602</v>
      </c>
      <c r="ALX24">
        <v>7.22</v>
      </c>
      <c r="ALY24">
        <v>9.9999999999999897E-12</v>
      </c>
      <c r="ALZ24">
        <v>6.1193958856151598</v>
      </c>
      <c r="AMA24">
        <v>9.9999999999999897E-12</v>
      </c>
      <c r="AMB24">
        <v>2.2767565043133701E-3</v>
      </c>
      <c r="AMC24">
        <v>6.1193958856151598</v>
      </c>
      <c r="AMD24">
        <v>0</v>
      </c>
      <c r="AME24">
        <v>6.1193958856151598</v>
      </c>
      <c r="AMF24">
        <v>0</v>
      </c>
      <c r="AMG24">
        <v>6.1193958856151598</v>
      </c>
      <c r="AMH24">
        <v>0</v>
      </c>
      <c r="AMI24">
        <v>0</v>
      </c>
      <c r="AMJ24">
        <v>4.2474999999999996</v>
      </c>
      <c r="AMK24">
        <v>16.7416624781896</v>
      </c>
      <c r="AML24">
        <v>0.106878819403934</v>
      </c>
      <c r="AMM24">
        <v>16.507167197660699</v>
      </c>
      <c r="AMN24">
        <v>0.950268929314249</v>
      </c>
      <c r="AMO24">
        <v>16.7417832370277</v>
      </c>
      <c r="AMP24">
        <v>0.106878819403934</v>
      </c>
      <c r="AMQ24">
        <v>16.8216211682292</v>
      </c>
      <c r="AMR24">
        <v>0.16829729993446399</v>
      </c>
      <c r="AMS24">
        <v>16.777746775042601</v>
      </c>
      <c r="AMT24">
        <v>0.16829729993446399</v>
      </c>
      <c r="AMU24">
        <v>16.087577681808298</v>
      </c>
      <c r="AMV24">
        <v>1.3174533262094601</v>
      </c>
      <c r="AMW24">
        <v>16.504866123024001</v>
      </c>
      <c r="AMX24">
        <v>0.106878819403934</v>
      </c>
      <c r="AMY24">
        <v>16.496443304269899</v>
      </c>
      <c r="AMZ24">
        <v>0.106878819403934</v>
      </c>
      <c r="ANA24">
        <v>16.508187948872099</v>
      </c>
      <c r="ANB24">
        <v>0.16829729993446399</v>
      </c>
      <c r="ANC24">
        <v>16.573272418041402</v>
      </c>
      <c r="AND24">
        <v>0.16829729993446399</v>
      </c>
      <c r="ANE24">
        <v>15.453561327775599</v>
      </c>
      <c r="ANF24">
        <v>1.7704347344274001</v>
      </c>
      <c r="ANG24">
        <v>15.777269281634901</v>
      </c>
      <c r="ANH24">
        <v>0.108674816112921</v>
      </c>
      <c r="ANI24">
        <v>15.783478450784701</v>
      </c>
      <c r="ANJ24">
        <v>0.107032588324807</v>
      </c>
      <c r="ANK24">
        <v>15.7315006675852</v>
      </c>
      <c r="ANL24">
        <v>0.16829729993446399</v>
      </c>
      <c r="ANM24">
        <v>15.816352135570501</v>
      </c>
      <c r="ANN24">
        <v>0.16829729993446399</v>
      </c>
      <c r="ANO24">
        <v>1.4996801183562301</v>
      </c>
      <c r="ANP24">
        <v>1.86686451525145</v>
      </c>
      <c r="ANQ24">
        <v>2.3217923551866999</v>
      </c>
      <c r="ANR24">
        <v>16.507167197660699</v>
      </c>
      <c r="ANS24">
        <v>16.665673491753498</v>
      </c>
      <c r="ANT24">
        <v>16.6644545835907</v>
      </c>
      <c r="ANU24">
        <v>16.701979224292799</v>
      </c>
      <c r="ANV24">
        <v>16.706705996459402</v>
      </c>
      <c r="ANW24">
        <v>16.087577681808298</v>
      </c>
      <c r="ANX24">
        <v>16.439017402457701</v>
      </c>
      <c r="ANY24">
        <v>16.432072588048101</v>
      </c>
      <c r="ANZ24">
        <v>16.5032849034002</v>
      </c>
      <c r="AOA24">
        <v>16.427997017297798</v>
      </c>
      <c r="AOB24">
        <v>15.453561327775599</v>
      </c>
      <c r="AOC24">
        <v>15.711769855817201</v>
      </c>
      <c r="AOD24">
        <v>15.7228581298292</v>
      </c>
      <c r="AOE24">
        <v>15.7506457085841</v>
      </c>
      <c r="AOF24">
        <v>15.655713613312599</v>
      </c>
      <c r="AOG24">
        <v>15.591398393850399</v>
      </c>
      <c r="AOH24">
        <v>4.2474999999999996</v>
      </c>
      <c r="AOI24">
        <v>15.638054199354</v>
      </c>
      <c r="AOJ24">
        <v>4.2474999999999996</v>
      </c>
    </row>
    <row r="25" spans="1:1076">
      <c r="A25" t="s">
        <v>2969</v>
      </c>
      <c r="B25">
        <v>2.9</v>
      </c>
      <c r="C25">
        <v>2.9</v>
      </c>
      <c r="D25">
        <v>2.9</v>
      </c>
      <c r="E25">
        <v>2.9</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-28.285360577343202</v>
      </c>
      <c r="GC25">
        <v>235.49165163702099</v>
      </c>
      <c r="GD25">
        <v>98.278899285881593</v>
      </c>
      <c r="GE25">
        <v>-16.362475385098801</v>
      </c>
      <c r="GF25">
        <v>154.16468247748301</v>
      </c>
      <c r="GG25">
        <v>65.378212075390906</v>
      </c>
      <c r="GH25">
        <v>-31.462488480308998</v>
      </c>
      <c r="GI25">
        <v>233.36485448037701</v>
      </c>
      <c r="GJ25">
        <v>100.845213081156</v>
      </c>
      <c r="GK25">
        <v>-19.115643625207401</v>
      </c>
      <c r="GL25">
        <v>152.725401231603</v>
      </c>
      <c r="GM25">
        <v>64.316810951117802</v>
      </c>
      <c r="GN25">
        <v>-28.2809176556724</v>
      </c>
      <c r="GO25">
        <v>15.8866524019904</v>
      </c>
      <c r="GP25">
        <v>15.519162942619101</v>
      </c>
      <c r="GQ25">
        <v>64.859252870522994</v>
      </c>
      <c r="GR25">
        <v>135.87315418635899</v>
      </c>
      <c r="GS25">
        <v>750.27706054326097</v>
      </c>
      <c r="GT25">
        <v>-17.887435168091098</v>
      </c>
      <c r="GU25">
        <v>15.831569853213701</v>
      </c>
      <c r="GV25">
        <v>15.429057891690899</v>
      </c>
      <c r="GW25">
        <v>41.101021047859199</v>
      </c>
      <c r="GX25">
        <v>92.6722194887694</v>
      </c>
      <c r="GY25">
        <v>512.80605092919097</v>
      </c>
      <c r="GZ25">
        <v>-29.4159634709331</v>
      </c>
      <c r="HA25">
        <v>15.941089520901</v>
      </c>
      <c r="HB25">
        <v>15.5525763276751</v>
      </c>
      <c r="HC25">
        <v>64.903513918373406</v>
      </c>
      <c r="HD25">
        <v>141.967453522055</v>
      </c>
      <c r="HE25">
        <v>788.46480784773701</v>
      </c>
      <c r="HF25">
        <v>-19.1153683202926</v>
      </c>
      <c r="HG25">
        <v>15.8263577358377</v>
      </c>
      <c r="HH25">
        <v>15.430989602070101</v>
      </c>
      <c r="HI25">
        <v>40.817606288982603</v>
      </c>
      <c r="HJ25">
        <v>91.768090197945597</v>
      </c>
      <c r="HK25">
        <v>510.39207763779501</v>
      </c>
      <c r="HL25">
        <v>-17.047947993783701</v>
      </c>
      <c r="HM25">
        <v>15.355408198185801</v>
      </c>
      <c r="HN25">
        <v>15.973711310152799</v>
      </c>
      <c r="HO25">
        <v>140.04509093599799</v>
      </c>
      <c r="HP25">
        <v>250.26147984689399</v>
      </c>
      <c r="HQ25">
        <v>15.099105036152</v>
      </c>
      <c r="HR25">
        <v>95.577274955041901</v>
      </c>
      <c r="HS25">
        <v>-10.5163088179448</v>
      </c>
      <c r="HT25">
        <v>15.3114603650543</v>
      </c>
      <c r="HU25">
        <v>15.9507944735537</v>
      </c>
      <c r="HV25">
        <v>87.211498142714902</v>
      </c>
      <c r="HW25">
        <v>166.76118868594301</v>
      </c>
      <c r="HX25">
        <v>15.0621637262302</v>
      </c>
      <c r="HY25">
        <v>65.306592883231104</v>
      </c>
      <c r="HZ25">
        <v>15.4113415774186</v>
      </c>
      <c r="IA25">
        <v>16.000110320331</v>
      </c>
      <c r="IB25">
        <v>134.485985878256</v>
      </c>
      <c r="IC25">
        <v>-22.486563801662601</v>
      </c>
      <c r="ID25">
        <v>249.82006498144301</v>
      </c>
      <c r="IE25">
        <v>15.187516420931599</v>
      </c>
      <c r="IF25">
        <v>96.714163571814495</v>
      </c>
      <c r="IG25">
        <v>7.3487149257409703</v>
      </c>
      <c r="IH25">
        <v>15.316894928254101</v>
      </c>
      <c r="II25">
        <v>15.9533326596592</v>
      </c>
      <c r="IJ25">
        <v>85.463128545248097</v>
      </c>
      <c r="IK25">
        <v>7.9791811719024297</v>
      </c>
      <c r="IL25">
        <v>-11.534762223760801</v>
      </c>
      <c r="IM25">
        <v>162.65049073473</v>
      </c>
      <c r="IN25">
        <v>15.069202185941901</v>
      </c>
      <c r="IO25">
        <v>0.78308704647916805</v>
      </c>
      <c r="IP25">
        <v>63.707314494942104</v>
      </c>
      <c r="IQ25">
        <v>-52.626307668617599</v>
      </c>
      <c r="IR25">
        <v>-33.591416664171497</v>
      </c>
      <c r="IS25">
        <v>-48.481901337824702</v>
      </c>
      <c r="IT25">
        <v>-33.317042385973402</v>
      </c>
      <c r="IU25">
        <v>34.454939135790397</v>
      </c>
      <c r="IV25">
        <v>-26.9114524318618</v>
      </c>
      <c r="IW25">
        <v>15.4371795655104</v>
      </c>
      <c r="IX25">
        <v>15.099105036152</v>
      </c>
      <c r="IY25">
        <v>64.235003226512404</v>
      </c>
      <c r="IZ25">
        <v>127.72504972890501</v>
      </c>
      <c r="JA25">
        <v>704.10612804803395</v>
      </c>
      <c r="JB25">
        <v>-16.781391423479199</v>
      </c>
      <c r="JC25">
        <v>15.4413112928091</v>
      </c>
      <c r="JD25">
        <v>15.0621637262302</v>
      </c>
      <c r="JE25">
        <v>41.629029433336498</v>
      </c>
      <c r="JF25">
        <v>89.613983772644303</v>
      </c>
      <c r="JG25">
        <v>494.10782609617502</v>
      </c>
      <c r="JH25">
        <v>-28.337459270750401</v>
      </c>
      <c r="JI25">
        <v>15.5427179737648</v>
      </c>
      <c r="JJ25">
        <v>15.187516420931599</v>
      </c>
      <c r="JK25">
        <v>64.321121343224604</v>
      </c>
      <c r="JL25">
        <v>133.28421345394401</v>
      </c>
      <c r="JM25">
        <v>741.85315079747204</v>
      </c>
      <c r="JN25">
        <v>-18.073578714329901</v>
      </c>
      <c r="JO25">
        <v>15.449681400146099</v>
      </c>
      <c r="JP25">
        <v>15.069202185941901</v>
      </c>
      <c r="JQ25">
        <v>1.03320224451807</v>
      </c>
      <c r="JR25">
        <v>40.666870429745998</v>
      </c>
      <c r="JS25">
        <v>0.73542450787579905</v>
      </c>
      <c r="JT25">
        <v>89.257106689479997</v>
      </c>
      <c r="JU25">
        <v>497.27302666627799</v>
      </c>
      <c r="JV25">
        <v>-43.9016126316263</v>
      </c>
      <c r="JW25">
        <v>217.72305774223</v>
      </c>
      <c r="JX25">
        <v>-24.2205676895205</v>
      </c>
      <c r="JY25">
        <v>-27.7535098480278</v>
      </c>
      <c r="JZ25">
        <v>146.42585775569401</v>
      </c>
      <c r="KA25">
        <v>-17.496199571838901</v>
      </c>
      <c r="KB25">
        <v>-48.5246939254422</v>
      </c>
      <c r="KC25">
        <v>218.02439784559101</v>
      </c>
      <c r="KD25">
        <v>-22.2240305823412</v>
      </c>
      <c r="KE25">
        <v>-29.686013019235499</v>
      </c>
      <c r="KF25">
        <v>11.214440275899101</v>
      </c>
      <c r="KG25">
        <v>-113.21538593982299</v>
      </c>
      <c r="KH25">
        <v>1.5761203745354999</v>
      </c>
      <c r="KI25">
        <v>146.49457976836399</v>
      </c>
      <c r="KJ25">
        <v>-17.452658355597201</v>
      </c>
      <c r="KK25">
        <v>-42.410160942393098</v>
      </c>
      <c r="KL25">
        <v>11.920549735540799</v>
      </c>
      <c r="KM25">
        <v>12.604414885821299</v>
      </c>
      <c r="KN25">
        <v>26.995909475112001</v>
      </c>
      <c r="KO25">
        <v>11.1312746582558</v>
      </c>
      <c r="KP25">
        <v>-3.5280551504504101</v>
      </c>
      <c r="KQ25">
        <v>-181.38208882062</v>
      </c>
      <c r="KR25">
        <v>-863.93131796273599</v>
      </c>
      <c r="KS25">
        <v>-27.927639188507399</v>
      </c>
      <c r="KT25">
        <v>11.8746968409652</v>
      </c>
      <c r="KU25">
        <v>12.555054954653601</v>
      </c>
      <c r="KV25">
        <v>17.263814285833298</v>
      </c>
      <c r="KW25">
        <v>11.0875948429897</v>
      </c>
      <c r="KX25">
        <v>-3.43164115286045</v>
      </c>
      <c r="KY25">
        <v>-114.442051618297</v>
      </c>
      <c r="KZ25">
        <v>-542.461651213403</v>
      </c>
      <c r="LA25">
        <v>-44.848675574111503</v>
      </c>
      <c r="LB25">
        <v>11.9663050071405</v>
      </c>
      <c r="LC25">
        <v>12.657053933375799</v>
      </c>
      <c r="LD25">
        <v>26.2798309904314</v>
      </c>
      <c r="LE25">
        <v>11.1732837064315</v>
      </c>
      <c r="LF25">
        <v>-3.5267226217624201</v>
      </c>
      <c r="LG25">
        <v>-183.91656106008</v>
      </c>
      <c r="LH25">
        <v>-865.69798364926896</v>
      </c>
      <c r="LI25">
        <v>-29.0990911834425</v>
      </c>
      <c r="LJ25">
        <v>11.8998805274463</v>
      </c>
      <c r="LK25">
        <v>12.573190664582301</v>
      </c>
      <c r="LL25">
        <v>17.433228347916401</v>
      </c>
      <c r="LM25">
        <v>11.1264176394765</v>
      </c>
      <c r="LN25">
        <v>-3.05032796781295</v>
      </c>
      <c r="LO25">
        <v>-110.872910478352</v>
      </c>
      <c r="LP25">
        <v>-528.58911423449194</v>
      </c>
      <c r="LQ25">
        <v>-29.671651148071401</v>
      </c>
      <c r="LR25">
        <v>16.950070170664699</v>
      </c>
      <c r="LS25">
        <v>16.440999999999999</v>
      </c>
      <c r="LT25">
        <v>119.889398454599</v>
      </c>
      <c r="LU25">
        <v>655.65914061373201</v>
      </c>
      <c r="LV25">
        <v>16.444582480352601</v>
      </c>
      <c r="LW25">
        <v>15.617952605247</v>
      </c>
      <c r="LX25">
        <v>-69.645016948118794</v>
      </c>
      <c r="LY25">
        <v>-19.862407595446101</v>
      </c>
      <c r="LZ25">
        <v>16.908008306187799</v>
      </c>
      <c r="MA25">
        <v>16.440999999999999</v>
      </c>
      <c r="MB25">
        <v>76.148830032760202</v>
      </c>
      <c r="MC25">
        <v>428.13463363296898</v>
      </c>
      <c r="MD25">
        <v>16.3832167739297</v>
      </c>
      <c r="ME25">
        <v>15.522190689838</v>
      </c>
      <c r="MF25">
        <v>-48.813413652251903</v>
      </c>
      <c r="MG25">
        <v>-30.6421147389207</v>
      </c>
      <c r="MH25">
        <v>16.939940711142299</v>
      </c>
      <c r="MI25">
        <v>16.440999999999999</v>
      </c>
      <c r="MJ25">
        <v>117.879144614089</v>
      </c>
      <c r="MK25">
        <v>644.78220237423602</v>
      </c>
      <c r="ML25">
        <v>16.444980792669501</v>
      </c>
      <c r="MM25">
        <v>15.633689552326199</v>
      </c>
      <c r="MN25">
        <v>-67.707845125609595</v>
      </c>
      <c r="MO25">
        <v>-20.4980707437233</v>
      </c>
      <c r="MP25">
        <v>16.9071649074079</v>
      </c>
      <c r="MQ25">
        <v>16.440999999999999</v>
      </c>
      <c r="MR25">
        <v>76.257584197506404</v>
      </c>
      <c r="MS25">
        <v>428.54999039892402</v>
      </c>
      <c r="MT25">
        <v>16.383346902421899</v>
      </c>
      <c r="MU25">
        <v>15.526907179962</v>
      </c>
      <c r="MV25">
        <v>-48.472845243706203</v>
      </c>
      <c r="MW25">
        <v>-27.016376432972599</v>
      </c>
      <c r="MX25">
        <v>16.588266808778901</v>
      </c>
      <c r="MY25">
        <v>16.447314211333499</v>
      </c>
      <c r="MZ25">
        <v>112.800269004085</v>
      </c>
      <c r="NA25">
        <v>610.87019546980298</v>
      </c>
      <c r="NB25">
        <v>16.118529567764199</v>
      </c>
      <c r="NC25">
        <v>15.245746532886001</v>
      </c>
      <c r="ND25">
        <v>-63.329387711448703</v>
      </c>
      <c r="NE25">
        <v>-17.9144622463707</v>
      </c>
      <c r="NF25">
        <v>16.606656387292201</v>
      </c>
      <c r="NG25">
        <v>16.439633838973599</v>
      </c>
      <c r="NH25">
        <v>74.711747502229002</v>
      </c>
      <c r="NI25">
        <v>406.02871121192999</v>
      </c>
      <c r="NJ25">
        <v>16.113705620440101</v>
      </c>
      <c r="NK25">
        <v>15.201659940722401</v>
      </c>
      <c r="NL25">
        <v>-42.668640834128297</v>
      </c>
      <c r="NM25">
        <v>-27.656698008785099</v>
      </c>
      <c r="NN25">
        <v>16.6845880658475</v>
      </c>
      <c r="NO25">
        <v>16.5300722957953</v>
      </c>
      <c r="NP25">
        <v>121.87731559677</v>
      </c>
      <c r="NQ25">
        <v>632.73244817574903</v>
      </c>
      <c r="NR25">
        <v>16.205874752482</v>
      </c>
      <c r="NS25">
        <v>15.327512153856301</v>
      </c>
      <c r="NT25" s="35">
        <v>-57.617951514892297</v>
      </c>
      <c r="NU25" s="35">
        <v>-18.605572634026199</v>
      </c>
      <c r="NV25">
        <v>16.597113311311499</v>
      </c>
      <c r="NW25">
        <v>16.4292825471124</v>
      </c>
      <c r="NX25">
        <v>1.7</v>
      </c>
      <c r="NY25" s="35">
        <v>74.019119969518997</v>
      </c>
      <c r="NZ25" s="35">
        <v>402.97500049046801</v>
      </c>
      <c r="OA25" s="35">
        <v>16.109466043837902</v>
      </c>
      <c r="OB25">
        <v>15.2059907848175</v>
      </c>
      <c r="OC25">
        <v>1.7</v>
      </c>
      <c r="OD25">
        <v>-42.098410372782197</v>
      </c>
      <c r="OE25">
        <v>1.7</v>
      </c>
      <c r="OF25">
        <v>1.7</v>
      </c>
      <c r="OG25">
        <v>-25.603054651596999</v>
      </c>
      <c r="OH25">
        <v>15.8357654218495</v>
      </c>
      <c r="OI25">
        <v>15.961475240234501</v>
      </c>
      <c r="OJ25">
        <v>139.155521297126</v>
      </c>
      <c r="OK25">
        <v>883.18149610712805</v>
      </c>
      <c r="OL25">
        <v>15.0943667328581</v>
      </c>
      <c r="OM25">
        <v>13.658873461558599</v>
      </c>
      <c r="ON25">
        <v>-138.834565882943</v>
      </c>
      <c r="OO25">
        <v>-16.818964699699499</v>
      </c>
      <c r="OP25">
        <v>15.9170959976268</v>
      </c>
      <c r="OQ25">
        <v>16.024227387460101</v>
      </c>
      <c r="OR25">
        <v>96.204830045861996</v>
      </c>
      <c r="OS25">
        <v>594.46358239911399</v>
      </c>
      <c r="OT25">
        <v>15.1354685859967</v>
      </c>
      <c r="OU25">
        <v>13.640595520704901</v>
      </c>
      <c r="OV25">
        <v>-89.914627070259201</v>
      </c>
      <c r="OW25">
        <v>-26.165696242811599</v>
      </c>
      <c r="OX25">
        <v>15.9621510969013</v>
      </c>
      <c r="OY25">
        <v>16.093059199487399</v>
      </c>
      <c r="OZ25">
        <v>152.772244678878</v>
      </c>
      <c r="PA25">
        <v>925.15591358639199</v>
      </c>
      <c r="PB25">
        <v>15.1962192175605</v>
      </c>
      <c r="PC25">
        <v>13.7320477896235</v>
      </c>
      <c r="PD25">
        <v>-134.416649870686</v>
      </c>
      <c r="PE25">
        <v>-17.467697101452298</v>
      </c>
      <c r="PF25">
        <v>15.9300411294311</v>
      </c>
      <c r="PG25">
        <v>16.0351632225447</v>
      </c>
      <c r="PH25">
        <v>1.7</v>
      </c>
      <c r="PI25">
        <v>96.9682641042168</v>
      </c>
      <c r="PJ25">
        <v>596.576451366063</v>
      </c>
      <c r="PK25">
        <v>15.1482673175574</v>
      </c>
      <c r="PL25">
        <v>13.654010530471901</v>
      </c>
      <c r="PM25">
        <v>1.7</v>
      </c>
      <c r="PN25">
        <v>-89.186053526568799</v>
      </c>
      <c r="PO25">
        <v>15.2896522909239</v>
      </c>
      <c r="PP25">
        <v>15.1816065965125</v>
      </c>
      <c r="PQ25">
        <v>15.310555330268899</v>
      </c>
      <c r="PR25">
        <v>15.1874862967138</v>
      </c>
      <c r="PS25">
        <v>17.009815627869902</v>
      </c>
      <c r="PT25">
        <v>14.883188671921401</v>
      </c>
      <c r="PU25">
        <v>14.826020464394</v>
      </c>
      <c r="PV25">
        <v>14.9597909728317</v>
      </c>
      <c r="PW25">
        <v>14.8296848174875</v>
      </c>
      <c r="PX25">
        <v>16.497997539535</v>
      </c>
      <c r="PY25">
        <v>12.9774871332798</v>
      </c>
      <c r="PZ25">
        <v>12.9310701562998</v>
      </c>
      <c r="QA25">
        <v>13.034507332994</v>
      </c>
      <c r="QB25">
        <v>12.943810755048199</v>
      </c>
      <c r="QC25">
        <v>14.639381814867701</v>
      </c>
      <c r="QD25">
        <v>15.870240711198999</v>
      </c>
      <c r="QE25">
        <v>14.880715572600399</v>
      </c>
      <c r="QF25">
        <v>14.7693430040603</v>
      </c>
      <c r="QG25">
        <v>14.902960027322401</v>
      </c>
      <c r="QH25">
        <v>14.772693929611499</v>
      </c>
      <c r="QI25">
        <v>16.992880724536199</v>
      </c>
      <c r="QJ25">
        <v>14.463132046039</v>
      </c>
      <c r="QK25">
        <v>14.387805655023501</v>
      </c>
      <c r="QL25">
        <v>14.5423127523785</v>
      </c>
      <c r="QM25">
        <v>14.4055043842784</v>
      </c>
      <c r="QN25">
        <v>187.39452755910901</v>
      </c>
      <c r="QO25">
        <v>16.469868974843902</v>
      </c>
      <c r="QP25">
        <v>127.331343525988</v>
      </c>
      <c r="QQ25">
        <v>12.776476021942001</v>
      </c>
      <c r="QR25">
        <v>12.719735744531301</v>
      </c>
      <c r="QS25">
        <v>12.8438722045061</v>
      </c>
      <c r="QT25">
        <v>12.734279472053</v>
      </c>
      <c r="QU25">
        <v>14.837334009111901</v>
      </c>
      <c r="QV25">
        <v>15.3439313833422</v>
      </c>
      <c r="QW25">
        <v>135364.912496131</v>
      </c>
      <c r="QX25">
        <v>0</v>
      </c>
      <c r="QY25">
        <v>88837.843432969705</v>
      </c>
      <c r="QZ25">
        <v>0</v>
      </c>
      <c r="RA25">
        <v>23925.879345887599</v>
      </c>
      <c r="RB25">
        <v>0</v>
      </c>
      <c r="RC25">
        <v>15870.847005396899</v>
      </c>
      <c r="RD25">
        <v>0</v>
      </c>
      <c r="RE25">
        <v>44090.048514634298</v>
      </c>
      <c r="RF25">
        <v>0</v>
      </c>
      <c r="RG25">
        <v>29142.627629995201</v>
      </c>
      <c r="RH25" s="35">
        <v>0</v>
      </c>
      <c r="RI25">
        <v>466.89729869710101</v>
      </c>
      <c r="RJ25" s="35">
        <v>0</v>
      </c>
      <c r="RK25">
        <v>14.471778854277</v>
      </c>
      <c r="RL25">
        <v>10613.084137236499</v>
      </c>
      <c r="RM25">
        <v>10613.084137236499</v>
      </c>
      <c r="RN25">
        <v>14848.4843586282</v>
      </c>
      <c r="RO25" s="35">
        <v>300.91352549046798</v>
      </c>
      <c r="RP25">
        <v>0</v>
      </c>
      <c r="RQ25">
        <v>14.357079411608</v>
      </c>
      <c r="RR25">
        <v>6858.24392160146</v>
      </c>
      <c r="RS25">
        <v>6858.24392160146</v>
      </c>
      <c r="RT25">
        <v>9549.3854669101001</v>
      </c>
      <c r="RU25">
        <v>453.03459873568897</v>
      </c>
      <c r="RV25">
        <v>0</v>
      </c>
      <c r="RW25">
        <v>14.4953647243759</v>
      </c>
      <c r="RX25">
        <v>10562.2892852761</v>
      </c>
      <c r="RY25">
        <v>10562.2892852761</v>
      </c>
      <c r="RZ25">
        <v>14797.276991537899</v>
      </c>
      <c r="SA25">
        <v>300.779957953571</v>
      </c>
      <c r="SB25">
        <v>0</v>
      </c>
      <c r="SC25">
        <v>14.3579015625092</v>
      </c>
      <c r="SD25">
        <v>6858.2952324765602</v>
      </c>
      <c r="SE25">
        <v>6858.2952324765602</v>
      </c>
      <c r="SF25">
        <v>9549.3362467938405</v>
      </c>
      <c r="SG25">
        <v>0</v>
      </c>
      <c r="SH25">
        <v>642.56474578300299</v>
      </c>
      <c r="SI25">
        <v>16.975945821202401</v>
      </c>
      <c r="SJ25">
        <v>34731.3583347678</v>
      </c>
      <c r="SK25">
        <v>34731.3583347678</v>
      </c>
      <c r="SL25">
        <v>57804.266790257003</v>
      </c>
      <c r="SM25">
        <v>21.1111</v>
      </c>
      <c r="SN25">
        <v>23.8889</v>
      </c>
      <c r="SO25">
        <v>0</v>
      </c>
      <c r="SP25">
        <v>220.49033476105501</v>
      </c>
      <c r="SQ25">
        <v>15.5695324267075</v>
      </c>
      <c r="SR25">
        <v>0</v>
      </c>
      <c r="SS25">
        <v>0</v>
      </c>
      <c r="ST25">
        <v>0</v>
      </c>
      <c r="SU25">
        <v>0</v>
      </c>
      <c r="SV25">
        <v>148.45912891863401</v>
      </c>
      <c r="SW25">
        <v>15.514587093211899</v>
      </c>
      <c r="SX25">
        <v>0</v>
      </c>
      <c r="SY25">
        <v>0</v>
      </c>
      <c r="SZ25">
        <v>0</v>
      </c>
      <c r="TA25">
        <v>0</v>
      </c>
      <c r="TB25">
        <v>225.65152062224999</v>
      </c>
      <c r="TC25">
        <v>15.622746112142799</v>
      </c>
      <c r="TD25">
        <v>0</v>
      </c>
      <c r="TE25">
        <v>0</v>
      </c>
      <c r="TF25">
        <v>0</v>
      </c>
      <c r="TG25">
        <v>0</v>
      </c>
      <c r="TH25">
        <v>146.436807899928</v>
      </c>
      <c r="TI25">
        <v>15.509850716338899</v>
      </c>
      <c r="TJ25">
        <v>0</v>
      </c>
      <c r="TK25">
        <v>0</v>
      </c>
      <c r="TL25">
        <v>0</v>
      </c>
      <c r="TM25">
        <v>0</v>
      </c>
      <c r="TN25">
        <v>637.30367960299202</v>
      </c>
      <c r="TO25">
        <v>16.854065650317001</v>
      </c>
      <c r="TP25">
        <v>0</v>
      </c>
      <c r="TQ25">
        <v>0</v>
      </c>
      <c r="TR25">
        <v>0</v>
      </c>
      <c r="TS25">
        <v>477.38803544808502</v>
      </c>
      <c r="TT25">
        <v>0</v>
      </c>
      <c r="TU25">
        <v>14.0430754201565</v>
      </c>
      <c r="TV25">
        <v>11300.620868059001</v>
      </c>
      <c r="TW25">
        <v>11300.620868059001</v>
      </c>
      <c r="TX25">
        <v>15542.1718734756</v>
      </c>
      <c r="TY25">
        <v>314.204853698048</v>
      </c>
      <c r="TZ25">
        <v>0</v>
      </c>
      <c r="UA25">
        <v>13.949590845652899</v>
      </c>
      <c r="UB25">
        <v>7284.1964546166</v>
      </c>
      <c r="UC25">
        <v>7284.1964546166</v>
      </c>
      <c r="UD25">
        <v>9979.0001272170794</v>
      </c>
      <c r="UE25">
        <v>473.31152821840402</v>
      </c>
      <c r="UF25">
        <v>0</v>
      </c>
      <c r="UG25">
        <v>14.124834531925201</v>
      </c>
      <c r="UH25">
        <v>11172.9927403335</v>
      </c>
      <c r="UI25">
        <v>11172.9927403335</v>
      </c>
      <c r="UJ25">
        <v>15413.300475965299</v>
      </c>
      <c r="UK25">
        <v>309.00816534115802</v>
      </c>
      <c r="UL25">
        <v>0</v>
      </c>
      <c r="UM25">
        <v>13.981323951069299</v>
      </c>
      <c r="UN25">
        <v>7247.7518561956103</v>
      </c>
      <c r="UO25">
        <v>7247.7518561956103</v>
      </c>
      <c r="UP25">
        <v>9942.2713826644904</v>
      </c>
      <c r="UQ25">
        <v>0</v>
      </c>
      <c r="UR25">
        <v>715.74890485936999</v>
      </c>
      <c r="US25">
        <v>16.441740410152899</v>
      </c>
      <c r="UT25">
        <v>38325.210806063398</v>
      </c>
      <c r="UU25">
        <v>38325.210806063398</v>
      </c>
      <c r="UV25">
        <v>61027.501883178797</v>
      </c>
      <c r="UW25">
        <v>21.1111</v>
      </c>
      <c r="UX25">
        <v>23.8889</v>
      </c>
      <c r="UY25">
        <v>0</v>
      </c>
      <c r="UZ25">
        <v>213.75444601214301</v>
      </c>
      <c r="VA25">
        <v>15.118756604894701</v>
      </c>
      <c r="VB25">
        <v>0</v>
      </c>
      <c r="VC25">
        <v>0</v>
      </c>
      <c r="VD25">
        <v>0</v>
      </c>
      <c r="VE25">
        <v>0</v>
      </c>
      <c r="VF25">
        <v>147.65094279711801</v>
      </c>
      <c r="VG25">
        <v>15.116819900526</v>
      </c>
      <c r="VH25">
        <v>0</v>
      </c>
      <c r="VI25">
        <v>0</v>
      </c>
      <c r="VJ25">
        <v>0</v>
      </c>
      <c r="VK25">
        <v>0</v>
      </c>
      <c r="VL25">
        <v>217.67917343944401</v>
      </c>
      <c r="VM25">
        <v>15.2222689733526</v>
      </c>
      <c r="VN25">
        <v>0</v>
      </c>
      <c r="VO25">
        <v>0</v>
      </c>
      <c r="VP25">
        <v>0</v>
      </c>
      <c r="VQ25">
        <v>0</v>
      </c>
      <c r="VR25">
        <v>145.30253076776799</v>
      </c>
      <c r="VS25">
        <v>15.1291647215398</v>
      </c>
      <c r="VT25">
        <v>0</v>
      </c>
      <c r="VU25">
        <v>0</v>
      </c>
      <c r="VV25">
        <v>0</v>
      </c>
      <c r="VW25">
        <v>0</v>
      </c>
      <c r="VX25">
        <v>488.49862714522698</v>
      </c>
      <c r="VY25">
        <v>16.318845411691299</v>
      </c>
      <c r="VZ25">
        <v>0</v>
      </c>
      <c r="WA25">
        <v>0</v>
      </c>
      <c r="WB25">
        <v>0</v>
      </c>
      <c r="WC25">
        <v>608.90924012182199</v>
      </c>
      <c r="WD25">
        <v>0</v>
      </c>
      <c r="WE25">
        <v>12.5754649106042</v>
      </c>
      <c r="WF25">
        <v>13746.5035345203</v>
      </c>
      <c r="WG25">
        <v>13746.5035345203</v>
      </c>
      <c r="WH25">
        <v>18008.153780168101</v>
      </c>
      <c r="WI25">
        <v>0</v>
      </c>
      <c r="WJ25">
        <v>407.14414608711002</v>
      </c>
      <c r="WK25">
        <v>0</v>
      </c>
      <c r="WL25">
        <v>12.5084013327627</v>
      </c>
      <c r="WM25">
        <v>8820.4296862452902</v>
      </c>
      <c r="WN25">
        <v>8820.4296862452902</v>
      </c>
      <c r="WO25">
        <v>11527.7406407622</v>
      </c>
      <c r="WP25">
        <v>21.1111</v>
      </c>
      <c r="WQ25">
        <v>23.8889</v>
      </c>
      <c r="WR25">
        <v>609.36456738198797</v>
      </c>
      <c r="WS25">
        <v>0</v>
      </c>
      <c r="WT25">
        <v>12.6532370760183</v>
      </c>
      <c r="WU25">
        <v>13623.775404144801</v>
      </c>
      <c r="WV25">
        <v>13623.775404144801</v>
      </c>
      <c r="WW25">
        <v>17884.2490931225</v>
      </c>
      <c r="WX25">
        <v>0</v>
      </c>
      <c r="WY25">
        <v>399.49133424092997</v>
      </c>
      <c r="WZ25">
        <v>0</v>
      </c>
      <c r="XA25">
        <v>12.524748189057901</v>
      </c>
      <c r="XB25">
        <v>8796.7717158886007</v>
      </c>
      <c r="XC25">
        <v>8796.7717158886007</v>
      </c>
      <c r="XD25">
        <v>11503.919989104499</v>
      </c>
      <c r="XE25">
        <v>711.73753163340405</v>
      </c>
      <c r="XF25">
        <v>0</v>
      </c>
      <c r="XG25">
        <v>15.035286203356099</v>
      </c>
      <c r="XH25">
        <v>48352.341983872902</v>
      </c>
      <c r="XI25">
        <v>48352.341983872902</v>
      </c>
      <c r="XJ25">
        <v>70096.577437132495</v>
      </c>
      <c r="XK25">
        <v>21.1111</v>
      </c>
      <c r="XL25">
        <v>23.8889</v>
      </c>
      <c r="XM25">
        <v>186.567574125448</v>
      </c>
      <c r="XN25">
        <v>0</v>
      </c>
      <c r="XO25">
        <v>11.7179292102586</v>
      </c>
      <c r="XP25">
        <v>0</v>
      </c>
      <c r="XQ25">
        <v>0</v>
      </c>
      <c r="XR25">
        <v>0</v>
      </c>
      <c r="XS25">
        <v>118.17136128726101</v>
      </c>
      <c r="XT25">
        <v>0</v>
      </c>
      <c r="XU25">
        <v>11.670147466673299</v>
      </c>
      <c r="XV25">
        <v>0</v>
      </c>
      <c r="XW25">
        <v>0</v>
      </c>
      <c r="XX25">
        <v>0</v>
      </c>
      <c r="XY25">
        <v>192.94750647066601</v>
      </c>
      <c r="XZ25">
        <v>0</v>
      </c>
      <c r="YA25">
        <v>11.7659555531375</v>
      </c>
      <c r="YB25">
        <v>0</v>
      </c>
      <c r="YC25">
        <v>0</v>
      </c>
      <c r="YD25">
        <v>0</v>
      </c>
      <c r="YE25">
        <v>115.570400260939</v>
      </c>
      <c r="YF25">
        <v>0</v>
      </c>
      <c r="YG25">
        <v>11.6935994288273</v>
      </c>
      <c r="YH25">
        <v>0</v>
      </c>
      <c r="YI25">
        <v>0</v>
      </c>
      <c r="YJ25">
        <v>0</v>
      </c>
      <c r="YK25">
        <v>1600.4135260094099</v>
      </c>
      <c r="YL25">
        <v>0</v>
      </c>
      <c r="YM25">
        <v>13.7254577584094</v>
      </c>
      <c r="YN25">
        <v>0</v>
      </c>
      <c r="YO25">
        <v>0</v>
      </c>
      <c r="YP25">
        <v>0</v>
      </c>
      <c r="YQ25">
        <v>0</v>
      </c>
      <c r="YR25">
        <v>32.062926737898898</v>
      </c>
      <c r="YS25">
        <v>16.613415752607899</v>
      </c>
      <c r="YT25">
        <v>0</v>
      </c>
      <c r="YU25">
        <v>0</v>
      </c>
      <c r="YV25">
        <v>0</v>
      </c>
      <c r="YW25">
        <v>0</v>
      </c>
      <c r="YX25">
        <v>14.842463416585501</v>
      </c>
      <c r="YY25">
        <v>16.5710234077543</v>
      </c>
      <c r="YZ25">
        <v>0</v>
      </c>
      <c r="ZA25">
        <v>0</v>
      </c>
      <c r="ZB25">
        <v>0</v>
      </c>
      <c r="ZC25">
        <v>0</v>
      </c>
      <c r="ZD25">
        <v>31.0796630624722</v>
      </c>
      <c r="ZE25">
        <v>16.608619748565001</v>
      </c>
      <c r="ZF25">
        <v>0</v>
      </c>
      <c r="ZG25">
        <v>0</v>
      </c>
      <c r="ZH25">
        <v>0</v>
      </c>
      <c r="ZI25">
        <v>0</v>
      </c>
      <c r="ZJ25">
        <v>14.672129951913099</v>
      </c>
      <c r="ZK25">
        <v>16.569715144853198</v>
      </c>
      <c r="ZL25">
        <v>0</v>
      </c>
      <c r="ZM25">
        <v>0</v>
      </c>
      <c r="ZN25">
        <v>0</v>
      </c>
      <c r="ZO25">
        <v>0</v>
      </c>
      <c r="ZP25">
        <v>3362.7468548841698</v>
      </c>
      <c r="ZQ25">
        <v>16.445985162205002</v>
      </c>
      <c r="ZR25">
        <v>0</v>
      </c>
      <c r="ZS25">
        <v>0</v>
      </c>
      <c r="ZT25">
        <v>0</v>
      </c>
      <c r="ZU25">
        <v>0</v>
      </c>
      <c r="ZV25">
        <v>48.529791119176899</v>
      </c>
      <c r="ZW25">
        <v>16.25399488251</v>
      </c>
      <c r="ZX25">
        <v>0</v>
      </c>
      <c r="ZY25">
        <v>0</v>
      </c>
      <c r="ZZ25">
        <v>0</v>
      </c>
      <c r="AAA25">
        <v>0</v>
      </c>
      <c r="AAB25">
        <v>31.346951250827399</v>
      </c>
      <c r="AAC25">
        <v>16.258047477384402</v>
      </c>
      <c r="AAD25">
        <v>0</v>
      </c>
      <c r="AAE25">
        <v>0</v>
      </c>
      <c r="AAF25">
        <v>0</v>
      </c>
      <c r="AAG25">
        <v>0</v>
      </c>
      <c r="AAH25">
        <v>63.138334966217499</v>
      </c>
      <c r="AAI25">
        <v>16.3252500677714</v>
      </c>
      <c r="AAJ25">
        <v>0</v>
      </c>
      <c r="AAK25">
        <v>0</v>
      </c>
      <c r="AAL25">
        <v>0</v>
      </c>
      <c r="AAM25">
        <v>0</v>
      </c>
      <c r="AAN25">
        <v>30.498079757868101</v>
      </c>
      <c r="AAO25">
        <v>16.251527636530199</v>
      </c>
      <c r="AAP25">
        <v>0</v>
      </c>
      <c r="AAQ25">
        <v>0</v>
      </c>
      <c r="AAR25">
        <v>0</v>
      </c>
      <c r="AAS25">
        <v>0</v>
      </c>
      <c r="AAT25">
        <v>3171.7734714637099</v>
      </c>
      <c r="AAU25">
        <v>16.000735854634598</v>
      </c>
      <c r="AAV25">
        <v>0</v>
      </c>
      <c r="AAW25">
        <v>0</v>
      </c>
      <c r="AAX25">
        <v>0</v>
      </c>
      <c r="AAY25">
        <v>0</v>
      </c>
      <c r="AAZ25">
        <v>11.171303609611799</v>
      </c>
      <c r="ABA25">
        <v>15.419221141231301</v>
      </c>
      <c r="ABB25">
        <v>0</v>
      </c>
      <c r="ABC25">
        <v>0</v>
      </c>
      <c r="ABD25">
        <v>0</v>
      </c>
      <c r="ABE25">
        <v>0</v>
      </c>
      <c r="ABF25">
        <v>13.378636662009299</v>
      </c>
      <c r="ABG25">
        <v>15.4657893221001</v>
      </c>
      <c r="ABH25">
        <v>0</v>
      </c>
      <c r="ABI25">
        <v>0</v>
      </c>
      <c r="ABJ25">
        <v>0</v>
      </c>
      <c r="ABK25">
        <v>0</v>
      </c>
      <c r="ABL25">
        <v>29.386605220334399</v>
      </c>
      <c r="ABM25">
        <v>15.508068784395</v>
      </c>
      <c r="ABN25">
        <v>0</v>
      </c>
      <c r="ABO25">
        <v>0</v>
      </c>
      <c r="ABP25">
        <v>0</v>
      </c>
      <c r="ABQ25">
        <v>0</v>
      </c>
      <c r="ABR25">
        <v>14.401659410770099</v>
      </c>
      <c r="ABS25">
        <v>15.475186014761499</v>
      </c>
      <c r="ABT25">
        <v>0</v>
      </c>
      <c r="ABU25">
        <v>0</v>
      </c>
      <c r="ABV25">
        <v>0</v>
      </c>
      <c r="ABW25">
        <v>0</v>
      </c>
      <c r="ABX25">
        <v>2083.8187773109998</v>
      </c>
      <c r="ABY25">
        <v>15.3439313833422</v>
      </c>
      <c r="ABZ25">
        <v>0</v>
      </c>
      <c r="ACA25">
        <v>0</v>
      </c>
      <c r="ACB25">
        <v>0</v>
      </c>
      <c r="ACC25">
        <v>0</v>
      </c>
      <c r="ACD25">
        <v>0</v>
      </c>
      <c r="ACE25">
        <v>0</v>
      </c>
      <c r="ACF25">
        <v>6.0800541579944598</v>
      </c>
      <c r="ACG25">
        <v>6.0800541579944598</v>
      </c>
      <c r="ACH25">
        <v>0</v>
      </c>
      <c r="ACI25">
        <v>0</v>
      </c>
      <c r="ACJ25">
        <v>0</v>
      </c>
      <c r="ACK25">
        <v>21.11</v>
      </c>
      <c r="ACL25">
        <v>21.11</v>
      </c>
      <c r="ACM25">
        <v>0</v>
      </c>
      <c r="ACN25">
        <v>0</v>
      </c>
      <c r="ACO25">
        <v>0</v>
      </c>
      <c r="ACP25">
        <v>5074.3497718777498</v>
      </c>
      <c r="ACQ25">
        <v>22940.2895936973</v>
      </c>
      <c r="ACR25">
        <v>3172.9100226948199</v>
      </c>
      <c r="ACS25">
        <v>3138.73808951825</v>
      </c>
      <c r="ACT25">
        <v>8247.2597945725702</v>
      </c>
      <c r="ACU25">
        <v>26079.027683215601</v>
      </c>
      <c r="ACV25">
        <v>17.011157163378499</v>
      </c>
      <c r="ACW25">
        <v>16.8594256891672</v>
      </c>
      <c r="ACX25">
        <v>1.7</v>
      </c>
      <c r="ACY25">
        <v>12.041162464134899</v>
      </c>
      <c r="ACZ25">
        <v>0.72620493998630198</v>
      </c>
      <c r="ADA25">
        <v>16.462498240161398</v>
      </c>
      <c r="ADB25">
        <v>16.3411354515958</v>
      </c>
      <c r="ADC25">
        <v>1.7</v>
      </c>
      <c r="ADD25">
        <v>12.708977633431299</v>
      </c>
      <c r="ADE25">
        <v>0.72741324696191501</v>
      </c>
      <c r="ADF25">
        <v>15.034684331657299</v>
      </c>
      <c r="ADG25">
        <v>15.034684331657299</v>
      </c>
      <c r="ADH25">
        <v>0</v>
      </c>
      <c r="ADI25">
        <v>0</v>
      </c>
      <c r="ADJ25">
        <v>1</v>
      </c>
      <c r="ADK25">
        <v>14.9169892698109</v>
      </c>
      <c r="ADL25">
        <v>14.9169892698109</v>
      </c>
      <c r="ADM25">
        <v>0</v>
      </c>
      <c r="ADN25">
        <v>0</v>
      </c>
      <c r="ADO25">
        <v>1</v>
      </c>
      <c r="ADP25">
        <v>14.807161541484501</v>
      </c>
      <c r="ADQ25">
        <v>14.807161541484501</v>
      </c>
      <c r="ADR25">
        <v>0</v>
      </c>
      <c r="ADS25">
        <v>0</v>
      </c>
      <c r="ADT25">
        <v>1</v>
      </c>
      <c r="ADU25">
        <v>14.9364376028688</v>
      </c>
      <c r="ADV25">
        <v>14.9364376028688</v>
      </c>
      <c r="ADW25">
        <v>0</v>
      </c>
      <c r="ADX25">
        <v>0</v>
      </c>
      <c r="ADY25">
        <v>1</v>
      </c>
      <c r="ADZ25">
        <v>14.814891622233899</v>
      </c>
      <c r="AEA25">
        <v>14.814891622233899</v>
      </c>
      <c r="AEB25">
        <v>0</v>
      </c>
      <c r="AEC25">
        <v>0</v>
      </c>
      <c r="AED25">
        <v>1</v>
      </c>
      <c r="AEE25">
        <v>14.5045291644565</v>
      </c>
      <c r="AEF25">
        <v>14.5045291644565</v>
      </c>
      <c r="AEG25">
        <v>0</v>
      </c>
      <c r="AEH25">
        <v>0</v>
      </c>
      <c r="AEI25">
        <v>1</v>
      </c>
      <c r="AEJ25">
        <v>14.4319113046712</v>
      </c>
      <c r="AEK25">
        <v>14.4319113046712</v>
      </c>
      <c r="AEL25">
        <v>0</v>
      </c>
      <c r="AEM25">
        <v>0</v>
      </c>
      <c r="AEN25">
        <v>1</v>
      </c>
      <c r="AEO25">
        <v>14.5824028068181</v>
      </c>
      <c r="AEP25">
        <v>14.5824028068181</v>
      </c>
      <c r="AEQ25">
        <v>0</v>
      </c>
      <c r="AER25">
        <v>0</v>
      </c>
      <c r="AES25">
        <v>1</v>
      </c>
      <c r="AET25">
        <v>14.448953227482001</v>
      </c>
      <c r="AEU25">
        <v>14.448953227482001</v>
      </c>
      <c r="AEV25">
        <v>0</v>
      </c>
      <c r="AEW25">
        <v>0</v>
      </c>
      <c r="AEX25">
        <v>1</v>
      </c>
      <c r="AEY25">
        <v>12.9686959496209</v>
      </c>
      <c r="AEZ25">
        <v>12.9686959496209</v>
      </c>
      <c r="AFA25">
        <v>0</v>
      </c>
      <c r="AFB25">
        <v>0</v>
      </c>
      <c r="AFC25">
        <v>1</v>
      </c>
      <c r="AFD25">
        <v>12.9209660990656</v>
      </c>
      <c r="AFE25">
        <v>12.9209660990656</v>
      </c>
      <c r="AFF25">
        <v>0</v>
      </c>
      <c r="AFG25">
        <v>0</v>
      </c>
      <c r="AFH25">
        <v>1</v>
      </c>
      <c r="AFI25">
        <v>13.0398415248014</v>
      </c>
      <c r="AFJ25">
        <v>13.0398415248014</v>
      </c>
      <c r="AFK25">
        <v>0</v>
      </c>
      <c r="AFL25">
        <v>0</v>
      </c>
      <c r="AFM25">
        <v>1</v>
      </c>
      <c r="AFN25">
        <v>12.932666789673799</v>
      </c>
      <c r="AFO25">
        <v>12.932666789673799</v>
      </c>
      <c r="AFP25">
        <v>0</v>
      </c>
      <c r="AFQ25">
        <v>0</v>
      </c>
      <c r="AFR25">
        <v>1</v>
      </c>
      <c r="AFS25">
        <v>-2.1520369215517898</v>
      </c>
      <c r="AFT25">
        <v>-2.15480132286363</v>
      </c>
      <c r="AFU25">
        <v>-2.1693232305052601</v>
      </c>
      <c r="AFV25">
        <v>-2.1703019253615099</v>
      </c>
      <c r="AFW25">
        <v>-2.2020404208858202</v>
      </c>
      <c r="AFX25">
        <v>-2.2127918235622301</v>
      </c>
      <c r="AFY25">
        <v>-2.2203419593148799</v>
      </c>
      <c r="AFZ25">
        <v>-2.22193721513238</v>
      </c>
      <c r="AGA25">
        <v>-2.4223019937742301</v>
      </c>
      <c r="AGB25">
        <v>-2.4304195097868502</v>
      </c>
      <c r="AGC25">
        <v>-2.4345993270173998</v>
      </c>
      <c r="AGD25">
        <v>-2.4360057382392601</v>
      </c>
      <c r="AGE25">
        <v>-1.8761073387593601</v>
      </c>
      <c r="AGF25">
        <v>-1.95829222241566</v>
      </c>
      <c r="AGG25">
        <v>-2.1798926953309601</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1461.83244592645</v>
      </c>
      <c r="AIB25">
        <v>0</v>
      </c>
      <c r="AIC25">
        <v>0</v>
      </c>
      <c r="AID25">
        <v>0</v>
      </c>
      <c r="AIE25">
        <v>1488.70459581209</v>
      </c>
      <c r="AIF25">
        <v>0</v>
      </c>
      <c r="AIG25">
        <v>2041.1858464667</v>
      </c>
      <c r="AIH25">
        <v>0</v>
      </c>
      <c r="AII25">
        <v>2266.2815641740199</v>
      </c>
      <c r="AIJ25">
        <v>0</v>
      </c>
      <c r="AIK25">
        <v>0</v>
      </c>
      <c r="AIL25">
        <v>0</v>
      </c>
      <c r="AIM25">
        <v>1900.43464340229</v>
      </c>
      <c r="AIN25">
        <v>0</v>
      </c>
      <c r="AIO25">
        <v>1906.38980004768</v>
      </c>
      <c r="AIP25">
        <v>0</v>
      </c>
      <c r="AIQ25">
        <v>2444.0923939732002</v>
      </c>
      <c r="AIR25">
        <v>0</v>
      </c>
      <c r="AIS25">
        <v>2761.6420731010098</v>
      </c>
      <c r="AIT25">
        <v>0</v>
      </c>
      <c r="AIU25">
        <v>0</v>
      </c>
      <c r="AIV25">
        <v>0</v>
      </c>
      <c r="AIW25">
        <v>2138.9845202435699</v>
      </c>
      <c r="AIX25">
        <v>0</v>
      </c>
      <c r="AIY25">
        <v>2248.5792038935401</v>
      </c>
      <c r="AIZ25">
        <v>0</v>
      </c>
      <c r="AJA25">
        <v>2816.7530562133702</v>
      </c>
      <c r="AJB25">
        <v>0</v>
      </c>
      <c r="AJC25">
        <v>3281.4110510404998</v>
      </c>
      <c r="AJD25">
        <v>0</v>
      </c>
      <c r="AJE25">
        <v>56613.838195897399</v>
      </c>
      <c r="AJF25">
        <v>56333.685046635699</v>
      </c>
      <c r="AJG25">
        <v>-4.7649749741241899E-5</v>
      </c>
      <c r="AJH25">
        <v>-3.9633843189364499E-5</v>
      </c>
      <c r="AJI25">
        <v>-3.9633843189364499E-5</v>
      </c>
      <c r="AJJ25">
        <v>2613.7753939415102</v>
      </c>
      <c r="AJK25">
        <v>224865743.05289</v>
      </c>
      <c r="AJL25">
        <v>235.17477943427599</v>
      </c>
      <c r="AJM25">
        <v>8.5880691557145603</v>
      </c>
      <c r="AJN25">
        <v>8.39530605548563</v>
      </c>
      <c r="AJO25">
        <v>14.373226312845</v>
      </c>
      <c r="AJP25">
        <v>16.468686074427801</v>
      </c>
      <c r="AJQ25">
        <v>8.6860625177717896</v>
      </c>
      <c r="AJR25">
        <v>7.9175497931211503</v>
      </c>
      <c r="AJS25">
        <v>13.494026043444</v>
      </c>
      <c r="AJT25">
        <v>15.564268687472699</v>
      </c>
      <c r="AJU25">
        <v>9.9263243115139499</v>
      </c>
      <c r="AJV25">
        <v>10.069546264221801</v>
      </c>
      <c r="AJW25">
        <v>15.560263279522999</v>
      </c>
      <c r="AJX25">
        <v>23.599948920817798</v>
      </c>
      <c r="AJY25">
        <v>0</v>
      </c>
      <c r="AJZ25">
        <v>0</v>
      </c>
      <c r="AKA25">
        <v>56613.838327379599</v>
      </c>
      <c r="AKB25">
        <v>0</v>
      </c>
      <c r="AKC25">
        <v>0</v>
      </c>
      <c r="AKD25">
        <v>56459.653412667103</v>
      </c>
      <c r="AKE25">
        <v>72351.456626384504</v>
      </c>
      <c r="AKF25">
        <v>260465243.85498399</v>
      </c>
      <c r="AKG25">
        <v>74.0673978634143</v>
      </c>
      <c r="AKH25">
        <v>80</v>
      </c>
      <c r="AKI25">
        <v>2.2767571138078302</v>
      </c>
      <c r="AKJ25">
        <v>0.79042929860053002</v>
      </c>
      <c r="AKK25">
        <v>0</v>
      </c>
      <c r="AKL25">
        <v>0</v>
      </c>
      <c r="AKM25">
        <v>0</v>
      </c>
      <c r="AKN25">
        <v>74.0673978634143</v>
      </c>
      <c r="AKO25">
        <v>74.0673978634143</v>
      </c>
      <c r="AKP25">
        <v>0</v>
      </c>
      <c r="AKQ25">
        <v>0</v>
      </c>
      <c r="AKR25">
        <v>616739.65884963598</v>
      </c>
      <c r="AKS25">
        <v>17557937.582552999</v>
      </c>
      <c r="AKT25">
        <v>17557937.582552999</v>
      </c>
      <c r="AKU25">
        <v>203.216870168437</v>
      </c>
      <c r="AKV25">
        <v>0</v>
      </c>
      <c r="AKW25">
        <v>0</v>
      </c>
      <c r="AKX25">
        <v>0</v>
      </c>
      <c r="AKY25">
        <v>0</v>
      </c>
      <c r="AKZ25">
        <v>0</v>
      </c>
      <c r="ALA25">
        <v>0</v>
      </c>
      <c r="ALB25">
        <v>0</v>
      </c>
      <c r="ALC25">
        <v>0</v>
      </c>
      <c r="ALD25">
        <v>21.11</v>
      </c>
      <c r="ALE25">
        <v>21.11</v>
      </c>
      <c r="ALF25">
        <v>0</v>
      </c>
      <c r="ALG25">
        <v>0</v>
      </c>
      <c r="ALH25">
        <v>0</v>
      </c>
      <c r="ALI25">
        <v>0</v>
      </c>
      <c r="ALJ25">
        <v>6.08005416485571</v>
      </c>
      <c r="ALK25">
        <v>4.6559568605741798E-3</v>
      </c>
      <c r="ALL25">
        <v>5.6911634716113602</v>
      </c>
      <c r="ALM25">
        <v>6.0800541579944598</v>
      </c>
      <c r="ALN25">
        <v>5.6911634716113602</v>
      </c>
      <c r="ALO25">
        <v>0</v>
      </c>
      <c r="ALP25">
        <v>15.435918023766</v>
      </c>
      <c r="ALQ25">
        <v>4.6559568605741798E-3</v>
      </c>
      <c r="ALR25">
        <v>42.913978944811099</v>
      </c>
      <c r="ALS25">
        <v>5.6911634716113602</v>
      </c>
      <c r="ALT25">
        <v>14.2320696321153</v>
      </c>
      <c r="ALU25">
        <v>5.6911634716113602</v>
      </c>
      <c r="ALV25">
        <v>14.6084358725674</v>
      </c>
      <c r="ALW25">
        <v>5.6911634716113602</v>
      </c>
      <c r="ALX25">
        <v>7.22</v>
      </c>
      <c r="ALY25">
        <v>9.9999999999999897E-12</v>
      </c>
      <c r="ALZ25">
        <v>6.0800541579944598</v>
      </c>
      <c r="AMA25">
        <v>9.9999999999999897E-12</v>
      </c>
      <c r="AMB25">
        <v>2.2767565043133701E-3</v>
      </c>
      <c r="AMC25">
        <v>6.0800541579944598</v>
      </c>
      <c r="AMD25">
        <v>0</v>
      </c>
      <c r="AME25">
        <v>6.0800541579944598</v>
      </c>
      <c r="AMF25">
        <v>0</v>
      </c>
      <c r="AMG25">
        <v>6.0800541579944598</v>
      </c>
      <c r="AMH25">
        <v>0</v>
      </c>
      <c r="AMI25">
        <v>0</v>
      </c>
      <c r="AMJ25">
        <v>4.2474999999999996</v>
      </c>
      <c r="AMK25">
        <v>16.664121394244098</v>
      </c>
      <c r="AML25">
        <v>0.106878819403934</v>
      </c>
      <c r="AMM25">
        <v>16.457024410071799</v>
      </c>
      <c r="AMN25">
        <v>0.950268929314249</v>
      </c>
      <c r="AMO25">
        <v>16.6643233677712</v>
      </c>
      <c r="AMP25">
        <v>0.106878819403934</v>
      </c>
      <c r="AMQ25">
        <v>16.745240693480099</v>
      </c>
      <c r="AMR25">
        <v>0.16829729993446399</v>
      </c>
      <c r="AMS25">
        <v>16.701324953613501</v>
      </c>
      <c r="AMT25">
        <v>0.16829729993446399</v>
      </c>
      <c r="AMU25">
        <v>16.017284140282101</v>
      </c>
      <c r="AMV25">
        <v>1.3174533262094601</v>
      </c>
      <c r="AMW25">
        <v>16.358745597040102</v>
      </c>
      <c r="AMX25">
        <v>0.106878819403934</v>
      </c>
      <c r="AMY25">
        <v>16.350633275820599</v>
      </c>
      <c r="AMZ25">
        <v>0.106878819403934</v>
      </c>
      <c r="ANA25">
        <v>16.367619777367299</v>
      </c>
      <c r="ANB25">
        <v>0.16829729993446399</v>
      </c>
      <c r="ANC25">
        <v>16.429529162762599</v>
      </c>
      <c r="AND25">
        <v>0.16829729993446399</v>
      </c>
      <c r="ANE25">
        <v>15.3647315687831</v>
      </c>
      <c r="ANF25">
        <v>1.7704347344274001</v>
      </c>
      <c r="ANG25">
        <v>15.578573547063501</v>
      </c>
      <c r="ANH25">
        <v>0.108674816112921</v>
      </c>
      <c r="ANI25">
        <v>15.583433455761799</v>
      </c>
      <c r="ANJ25">
        <v>0.107032588324807</v>
      </c>
      <c r="ANK25">
        <v>15.5404251380858</v>
      </c>
      <c r="ANL25">
        <v>0.16829729993446399</v>
      </c>
      <c r="ANM25">
        <v>15.6204144273796</v>
      </c>
      <c r="ANN25">
        <v>0.16829729993446399</v>
      </c>
      <c r="ANO25">
        <v>1.4996801183562301</v>
      </c>
      <c r="ANP25">
        <v>1.86686451525145</v>
      </c>
      <c r="ANQ25">
        <v>2.3217923551866999</v>
      </c>
      <c r="ANR25">
        <v>16.457024410071799</v>
      </c>
      <c r="ANS25">
        <v>16.588213622496902</v>
      </c>
      <c r="ANT25">
        <v>16.586913499645199</v>
      </c>
      <c r="ANU25">
        <v>16.625557402863699</v>
      </c>
      <c r="ANV25">
        <v>16.630325521710301</v>
      </c>
      <c r="ANW25">
        <v>16.017284140282101</v>
      </c>
      <c r="ANX25">
        <v>16.292896876473801</v>
      </c>
      <c r="ANY25">
        <v>16.286262559598701</v>
      </c>
      <c r="ANZ25">
        <v>16.3595416481214</v>
      </c>
      <c r="AOA25">
        <v>16.287428845792999</v>
      </c>
      <c r="AOB25">
        <v>15.3647315687831</v>
      </c>
      <c r="AOC25">
        <v>15.513074121245801</v>
      </c>
      <c r="AOD25">
        <v>15.522813134806301</v>
      </c>
      <c r="AOE25">
        <v>15.5547080003932</v>
      </c>
      <c r="AOF25">
        <v>15.464638083813201</v>
      </c>
      <c r="AOG25">
        <v>15.4363067069387</v>
      </c>
      <c r="AOH25">
        <v>4.2474999999999996</v>
      </c>
      <c r="AOI25">
        <v>15.4830104121012</v>
      </c>
      <c r="AOJ25">
        <v>4.2474999999999996</v>
      </c>
    </row>
    <row r="26" spans="1:1076">
      <c r="A26" t="s">
        <v>2970</v>
      </c>
      <c r="B26">
        <v>21.354500000000002</v>
      </c>
      <c r="D26">
        <v>16.122861925769499</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-0.45969523157794701</v>
      </c>
      <c r="GC26">
        <v>-70.727403376469695</v>
      </c>
      <c r="GD26">
        <v>-163.871270426786</v>
      </c>
      <c r="GE26">
        <v>-4.3905691258872803</v>
      </c>
      <c r="GF26">
        <v>-36.072420851590401</v>
      </c>
      <c r="GG26">
        <v>-159.26982476163101</v>
      </c>
      <c r="GH26">
        <v>-3.3592527749305199</v>
      </c>
      <c r="GI26">
        <v>-52.9442749305299</v>
      </c>
      <c r="GJ26">
        <v>-248.625451083493</v>
      </c>
      <c r="GK26">
        <v>7.4497574562165996</v>
      </c>
      <c r="GL26">
        <v>-23.5303669490986</v>
      </c>
      <c r="GM26">
        <v>-131.78479184819801</v>
      </c>
      <c r="GN26">
        <v>-28.0540820729769</v>
      </c>
      <c r="GO26">
        <v>24.215625895571701</v>
      </c>
      <c r="GP26">
        <v>24.454757736832001</v>
      </c>
      <c r="GQ26">
        <v>-37.943315304610003</v>
      </c>
      <c r="GR26">
        <v>-169.23012208154299</v>
      </c>
      <c r="GS26">
        <v>-430.281906031277</v>
      </c>
      <c r="GT26">
        <v>-20.820329815503101</v>
      </c>
      <c r="GU26">
        <v>24.451259406821499</v>
      </c>
      <c r="GV26">
        <v>24.651908097082899</v>
      </c>
      <c r="GW26">
        <v>-28.142099492206</v>
      </c>
      <c r="GX26">
        <v>-106.44989333046701</v>
      </c>
      <c r="GY26">
        <v>-234.86699323769901</v>
      </c>
      <c r="GZ26">
        <v>-31.091298332001202</v>
      </c>
      <c r="HA26">
        <v>24.4555356559781</v>
      </c>
      <c r="HB26">
        <v>24.663808538638602</v>
      </c>
      <c r="HC26">
        <v>-44.416159863933999</v>
      </c>
      <c r="HD26">
        <v>-171.10850702885699</v>
      </c>
      <c r="HE26">
        <v>-385.38568293718401</v>
      </c>
      <c r="HF26">
        <v>-17.232817992717099</v>
      </c>
      <c r="HG26">
        <v>24.5693946175858</v>
      </c>
      <c r="HH26">
        <v>24.736282908402998</v>
      </c>
      <c r="HI26">
        <v>-26.212218616904298</v>
      </c>
      <c r="HJ26">
        <v>-94.276978030582995</v>
      </c>
      <c r="HK26">
        <v>-201.89289637084701</v>
      </c>
      <c r="HL26">
        <v>48.300587096532702</v>
      </c>
      <c r="HM26">
        <v>25.165038759556701</v>
      </c>
      <c r="HN26">
        <v>25.306027047661999</v>
      </c>
      <c r="HO26">
        <v>128.209078408842</v>
      </c>
      <c r="HP26">
        <v>43.7320429882569</v>
      </c>
      <c r="HQ26">
        <v>24.8878588921941</v>
      </c>
      <c r="HR26">
        <v>10.901803487769801</v>
      </c>
      <c r="HS26">
        <v>30.420364661519901</v>
      </c>
      <c r="HT26">
        <v>25.253918239769099</v>
      </c>
      <c r="HU26">
        <v>25.371895034679</v>
      </c>
      <c r="HV26">
        <v>73.9029623783902</v>
      </c>
      <c r="HW26">
        <v>30.6292249450672</v>
      </c>
      <c r="HX26">
        <v>25.029929947947998</v>
      </c>
      <c r="HY26">
        <v>-2.8383150623818199</v>
      </c>
      <c r="HZ26">
        <v>25.274382084921001</v>
      </c>
      <c r="IA26">
        <v>25.375584258849599</v>
      </c>
      <c r="IB26">
        <v>126.801248161063</v>
      </c>
      <c r="IC26">
        <v>50.292905144153799</v>
      </c>
      <c r="ID26">
        <v>61.714258860119998</v>
      </c>
      <c r="IE26">
        <v>25.066107262325101</v>
      </c>
      <c r="IF26">
        <v>0.66681470375757801</v>
      </c>
      <c r="IG26">
        <v>16.7400078588892</v>
      </c>
      <c r="IH26">
        <v>25.304205492337601</v>
      </c>
      <c r="II26">
        <v>25.3864429706551</v>
      </c>
      <c r="IJ26">
        <v>77.819310252479497</v>
      </c>
      <c r="IK26">
        <v>17.973548108878301</v>
      </c>
      <c r="IL26">
        <v>41.382519058600003</v>
      </c>
      <c r="IM26">
        <v>58.131666118534802</v>
      </c>
      <c r="IN26">
        <v>25.135820141442998</v>
      </c>
      <c r="IO26">
        <v>0.599961709785784</v>
      </c>
      <c r="IP26">
        <v>6.21805354661252</v>
      </c>
      <c r="IQ26">
        <v>45.4156368390057</v>
      </c>
      <c r="IR26">
        <v>12.6398101350508</v>
      </c>
      <c r="IS26">
        <v>26.274998521966999</v>
      </c>
      <c r="IT26">
        <v>21.470987300958399</v>
      </c>
      <c r="IU26">
        <v>-751.87097292366798</v>
      </c>
      <c r="IV26">
        <v>-20.0462186943444</v>
      </c>
      <c r="IW26">
        <v>24.506906873035799</v>
      </c>
      <c r="IX26">
        <v>24.8878588921941</v>
      </c>
      <c r="IY26">
        <v>-6.7291866927961097</v>
      </c>
      <c r="IZ26">
        <v>-120.18463939928699</v>
      </c>
      <c r="JA26">
        <v>-475.82322149407997</v>
      </c>
      <c r="JB26">
        <v>-15.2687903507857</v>
      </c>
      <c r="JC26">
        <v>24.697848828207899</v>
      </c>
      <c r="JD26">
        <v>25.029929947947998</v>
      </c>
      <c r="JE26">
        <v>-7.5102604896045397</v>
      </c>
      <c r="JF26">
        <v>-74.642031288330003</v>
      </c>
      <c r="JG26">
        <v>-257.17571256538099</v>
      </c>
      <c r="JH26">
        <v>-21.6352930738529</v>
      </c>
      <c r="JI26">
        <v>24.731904236418099</v>
      </c>
      <c r="JJ26">
        <v>25.066107262325101</v>
      </c>
      <c r="JK26">
        <v>-9.7320044270507395</v>
      </c>
      <c r="JL26">
        <v>-110.978206680368</v>
      </c>
      <c r="JM26">
        <v>-400.15984491090501</v>
      </c>
      <c r="JN26">
        <v>-10.7088421679662</v>
      </c>
      <c r="JO26">
        <v>24.837217496683301</v>
      </c>
      <c r="JP26">
        <v>25.135820141442998</v>
      </c>
      <c r="JQ26">
        <v>0.29506699131319902</v>
      </c>
      <c r="JR26">
        <v>-3.1951942447654602</v>
      </c>
      <c r="JS26">
        <v>1.0542775785619201</v>
      </c>
      <c r="JT26">
        <v>-52.726475024953402</v>
      </c>
      <c r="JU26">
        <v>-207.63495575069601</v>
      </c>
      <c r="JV26">
        <v>53.055777207628502</v>
      </c>
      <c r="JW26">
        <v>72.520526623430996</v>
      </c>
      <c r="JX26">
        <v>16.141141166067101</v>
      </c>
      <c r="JY26">
        <v>31.8767156972484</v>
      </c>
      <c r="JZ26">
        <v>42.023468030445898</v>
      </c>
      <c r="KA26">
        <v>-2.3768556213959302</v>
      </c>
      <c r="KB26">
        <v>52.850415454184102</v>
      </c>
      <c r="KC26">
        <v>83.505650437092797</v>
      </c>
      <c r="KD26">
        <v>1.2708517893404501</v>
      </c>
      <c r="KE26">
        <v>42.881608636237203</v>
      </c>
      <c r="KF26">
        <v>23.946195215983298</v>
      </c>
      <c r="KG26">
        <v>1.0798973485560099</v>
      </c>
      <c r="KH26">
        <v>0.61986137380218098</v>
      </c>
      <c r="KI26">
        <v>70.525385278242695</v>
      </c>
      <c r="KJ26">
        <v>5.51949822066197</v>
      </c>
      <c r="KK26">
        <v>-17.1736941455001</v>
      </c>
      <c r="KL26">
        <v>24.555737723477002</v>
      </c>
      <c r="KM26">
        <v>24.940645298139401</v>
      </c>
      <c r="KN26">
        <v>-4.10351255836816</v>
      </c>
      <c r="KO26">
        <v>24.159079935711699</v>
      </c>
      <c r="KP26">
        <v>15.6654451503179</v>
      </c>
      <c r="KQ26">
        <v>-117.622930856753</v>
      </c>
      <c r="KR26">
        <v>-506.99879818599902</v>
      </c>
      <c r="KS26">
        <v>-14.642270103880801</v>
      </c>
      <c r="KT26">
        <v>24.659876313836001</v>
      </c>
      <c r="KU26">
        <v>25.028341287603901</v>
      </c>
      <c r="KV26">
        <v>-7.5682106808164997</v>
      </c>
      <c r="KW26">
        <v>24.276516959455801</v>
      </c>
      <c r="KX26">
        <v>15.770154436983001</v>
      </c>
      <c r="KY26">
        <v>-88.495763570044105</v>
      </c>
      <c r="KZ26">
        <v>-322.17354767637102</v>
      </c>
      <c r="LA26">
        <v>-20.869878296082401</v>
      </c>
      <c r="LB26">
        <v>24.687286412446099</v>
      </c>
      <c r="LC26">
        <v>25.064454592160001</v>
      </c>
      <c r="LD26">
        <v>-10.1041480007139</v>
      </c>
      <c r="LE26">
        <v>24.297194541411599</v>
      </c>
      <c r="LF26">
        <v>15.668816083188499</v>
      </c>
      <c r="LG26">
        <v>-136.06433058938299</v>
      </c>
      <c r="LH26">
        <v>-514.09064629802197</v>
      </c>
      <c r="LI26">
        <v>-10.5358639874855</v>
      </c>
      <c r="LJ26">
        <v>24.7591980025549</v>
      </c>
      <c r="LK26">
        <v>25.1186348802058</v>
      </c>
      <c r="LL26">
        <v>-4.2130520977203698</v>
      </c>
      <c r="LM26">
        <v>24.383402275814898</v>
      </c>
      <c r="LN26">
        <v>16.1642657839867</v>
      </c>
      <c r="LO26">
        <v>-76.054800977210505</v>
      </c>
      <c r="LP26">
        <v>-306.307789068354</v>
      </c>
      <c r="LQ26">
        <v>16.0413020767135</v>
      </c>
      <c r="LR26">
        <v>19.874827810687101</v>
      </c>
      <c r="LS26">
        <v>16.314</v>
      </c>
      <c r="LT26">
        <v>34.279448066720903</v>
      </c>
      <c r="LU26">
        <v>-1250.2427345060401</v>
      </c>
      <c r="LV26">
        <v>21.1876481929351</v>
      </c>
      <c r="LW26">
        <v>23.508551002340798</v>
      </c>
      <c r="LX26">
        <v>526.52614061125598</v>
      </c>
      <c r="LY26">
        <v>9.4340437896014606</v>
      </c>
      <c r="LZ26">
        <v>19.972725905131799</v>
      </c>
      <c r="MA26">
        <v>16.314</v>
      </c>
      <c r="MB26">
        <v>11.517947529750201</v>
      </c>
      <c r="MC26">
        <v>-807.14363601531704</v>
      </c>
      <c r="MD26">
        <v>21.295934402891099</v>
      </c>
      <c r="ME26">
        <v>23.615103557410102</v>
      </c>
      <c r="MF26">
        <v>326.59754119545198</v>
      </c>
      <c r="MG26">
        <v>14.4659907830012</v>
      </c>
      <c r="MH26">
        <v>19.9610426649663</v>
      </c>
      <c r="MI26">
        <v>16.314</v>
      </c>
      <c r="MJ26">
        <v>17.220242568091901</v>
      </c>
      <c r="MK26">
        <v>-1286.3827806430199</v>
      </c>
      <c r="ML26">
        <v>21.294069892397101</v>
      </c>
      <c r="MM26">
        <v>23.632708874218899</v>
      </c>
      <c r="MN26">
        <v>517.04356390549003</v>
      </c>
      <c r="MO26">
        <v>11.4829273485204</v>
      </c>
      <c r="MP26">
        <v>20.014460623332798</v>
      </c>
      <c r="MQ26">
        <v>16.314</v>
      </c>
      <c r="MR26">
        <v>18.761049784730101</v>
      </c>
      <c r="MS26">
        <v>-821.660007664516</v>
      </c>
      <c r="MT26">
        <v>21.370335182913401</v>
      </c>
      <c r="MU26">
        <v>23.700647486619399</v>
      </c>
      <c r="MV26">
        <v>341.61901662649501</v>
      </c>
      <c r="MW26">
        <v>48.844532114717197</v>
      </c>
      <c r="MX26">
        <v>22.905206233331899</v>
      </c>
      <c r="MY26">
        <v>23.942161469444599</v>
      </c>
      <c r="MZ26">
        <v>748.35967534011104</v>
      </c>
      <c r="NA26">
        <v>623.19960836379096</v>
      </c>
      <c r="NB26">
        <v>23.104294887999</v>
      </c>
      <c r="NC26">
        <v>24.476084198053002</v>
      </c>
      <c r="ND26">
        <v>823.008677677484</v>
      </c>
      <c r="NE26">
        <v>32.628443002972404</v>
      </c>
      <c r="NF26">
        <v>23.152797153915699</v>
      </c>
      <c r="NG26">
        <v>24.2223503051287</v>
      </c>
      <c r="NH26">
        <v>492.69007409870602</v>
      </c>
      <c r="NI26">
        <v>456.141640704167</v>
      </c>
      <c r="NJ26">
        <v>23.2960819607089</v>
      </c>
      <c r="NK26">
        <v>24.603998279660502</v>
      </c>
      <c r="NL26">
        <v>526.80874759522806</v>
      </c>
      <c r="NM26">
        <v>49.593787788167198</v>
      </c>
      <c r="NN26">
        <v>23.150128301480599</v>
      </c>
      <c r="NO26">
        <v>24.2180285863917</v>
      </c>
      <c r="NP26">
        <v>778.93054129768495</v>
      </c>
      <c r="NQ26">
        <v>705.35836835092698</v>
      </c>
      <c r="NR26">
        <v>23.305395856911801</v>
      </c>
      <c r="NS26">
        <v>24.632757834635299</v>
      </c>
      <c r="NT26">
        <v>837.14866592007604</v>
      </c>
      <c r="NU26">
        <v>35.523921164076299</v>
      </c>
      <c r="NV26">
        <v>23.275125938102601</v>
      </c>
      <c r="NW26">
        <v>24.373752892653599</v>
      </c>
      <c r="NX26">
        <v>1.7</v>
      </c>
      <c r="NY26">
        <v>516.47413743190202</v>
      </c>
      <c r="NZ26">
        <v>493.23863679869601</v>
      </c>
      <c r="OA26">
        <v>23.400577560022299</v>
      </c>
      <c r="OB26">
        <v>24.689226425356399</v>
      </c>
      <c r="OC26">
        <v>1.7</v>
      </c>
      <c r="OD26">
        <v>546.34641086885301</v>
      </c>
      <c r="OE26">
        <v>1.7</v>
      </c>
      <c r="OF26">
        <v>1.7</v>
      </c>
      <c r="OG26">
        <v>49.976039982547299</v>
      </c>
      <c r="OH26">
        <v>23.016554005002401</v>
      </c>
      <c r="OI26">
        <v>24.131394870561099</v>
      </c>
      <c r="OJ26">
        <v>772.257808973838</v>
      </c>
      <c r="OK26">
        <v>669.71365639280202</v>
      </c>
      <c r="OL26">
        <v>23.193996812092099</v>
      </c>
      <c r="OM26">
        <v>24.533199776047901</v>
      </c>
      <c r="ON26">
        <v>834.14220740594806</v>
      </c>
      <c r="OO26">
        <v>33.450194555665703</v>
      </c>
      <c r="OP26">
        <v>23.237447110670701</v>
      </c>
      <c r="OQ26">
        <v>24.3769735651255</v>
      </c>
      <c r="OR26">
        <v>508.26744778122702</v>
      </c>
      <c r="OS26">
        <v>486.61661810055602</v>
      </c>
      <c r="OT26">
        <v>23.357811599079799</v>
      </c>
      <c r="OU26">
        <v>24.6305632647463</v>
      </c>
      <c r="OV26">
        <v>533.87205716310496</v>
      </c>
      <c r="OW26">
        <v>51.199216797412298</v>
      </c>
      <c r="OX26">
        <v>23.267941508407699</v>
      </c>
      <c r="OY26">
        <v>24.411747125423499</v>
      </c>
      <c r="OZ26">
        <v>810.91606133433697</v>
      </c>
      <c r="PA26">
        <v>773.90387919775696</v>
      </c>
      <c r="PB26">
        <v>23.388385978703401</v>
      </c>
      <c r="PC26">
        <v>24.666891702688499</v>
      </c>
      <c r="PD26">
        <v>851.19867313851296</v>
      </c>
      <c r="PE26">
        <v>36.707034388286601</v>
      </c>
      <c r="PF26">
        <v>23.397251762259899</v>
      </c>
      <c r="PG26">
        <v>24.557039182991701</v>
      </c>
      <c r="PH26">
        <v>1.71034274307718</v>
      </c>
      <c r="PI26">
        <v>538.34690934850005</v>
      </c>
      <c r="PJ26">
        <v>539.12788510600706</v>
      </c>
      <c r="PK26">
        <v>23.487035200668199</v>
      </c>
      <c r="PL26">
        <v>24.721813091398801</v>
      </c>
      <c r="PM26">
        <v>1.7</v>
      </c>
      <c r="PN26">
        <v>556.49178653717297</v>
      </c>
      <c r="PO26">
        <v>24.125647471040999</v>
      </c>
      <c r="PP26">
        <v>24.253043268885701</v>
      </c>
      <c r="PQ26">
        <v>24.2634930315524</v>
      </c>
      <c r="PR26">
        <v>24.3409960569196</v>
      </c>
      <c r="PS26">
        <v>24.168788511727101</v>
      </c>
      <c r="PT26">
        <v>24.734655793573801</v>
      </c>
      <c r="PU26">
        <v>24.846420258040201</v>
      </c>
      <c r="PV26">
        <v>24.876300223000801</v>
      </c>
      <c r="PW26">
        <v>24.9380077707943</v>
      </c>
      <c r="PX26">
        <v>24.774742778068202</v>
      </c>
      <c r="PY26">
        <v>24.788986086880399</v>
      </c>
      <c r="PZ26">
        <v>24.8636755330086</v>
      </c>
      <c r="QA26">
        <v>24.8967714303704</v>
      </c>
      <c r="QB26">
        <v>24.952159014184499</v>
      </c>
      <c r="QC26">
        <v>24.9501902263099</v>
      </c>
      <c r="QD26">
        <v>22.2513975219304</v>
      </c>
      <c r="QE26">
        <v>24.467145887673201</v>
      </c>
      <c r="QF26">
        <v>24.7308865968234</v>
      </c>
      <c r="QG26">
        <v>24.745128154928299</v>
      </c>
      <c r="QH26">
        <v>24.776815340300899</v>
      </c>
      <c r="QI26">
        <v>24.916750846043399</v>
      </c>
      <c r="QJ26">
        <v>24.599602550779501</v>
      </c>
      <c r="QK26">
        <v>24.721163932540101</v>
      </c>
      <c r="QL26">
        <v>24.746917023348299</v>
      </c>
      <c r="QM26">
        <v>24.7939732747828</v>
      </c>
      <c r="QN26">
        <v>215.30898919613301</v>
      </c>
      <c r="QO26">
        <v>25.071770462158401</v>
      </c>
      <c r="QP26">
        <v>-236.43738087627401</v>
      </c>
      <c r="QQ26">
        <v>24.641945640262499</v>
      </c>
      <c r="QR26">
        <v>24.737874794878199</v>
      </c>
      <c r="QS26">
        <v>24.7656411187583</v>
      </c>
      <c r="QT26">
        <v>24.805927153319999</v>
      </c>
      <c r="QU26">
        <v>25.097891721919801</v>
      </c>
      <c r="QV26">
        <v>18.754184933582799</v>
      </c>
      <c r="QW26">
        <v>39676.031880322</v>
      </c>
      <c r="QX26">
        <v>0</v>
      </c>
      <c r="QY26">
        <v>26333.5932968698</v>
      </c>
      <c r="QZ26">
        <v>0</v>
      </c>
      <c r="RA26">
        <v>0</v>
      </c>
      <c r="RB26">
        <v>1477.91653992738</v>
      </c>
      <c r="RC26">
        <v>0</v>
      </c>
      <c r="RD26">
        <v>972.95642410345999</v>
      </c>
      <c r="RE26">
        <v>12530.906650966101</v>
      </c>
      <c r="RF26">
        <v>0</v>
      </c>
      <c r="RG26">
        <v>8332.8510374016205</v>
      </c>
      <c r="RH26">
        <v>0</v>
      </c>
      <c r="RI26">
        <v>0</v>
      </c>
      <c r="RJ26">
        <v>2080.7414132584599</v>
      </c>
      <c r="RK26">
        <v>24.808644304305499</v>
      </c>
      <c r="RL26">
        <v>-2079.5494750601902</v>
      </c>
      <c r="RM26">
        <v>-6467.3210474488196</v>
      </c>
      <c r="RN26">
        <v>-2079.5494750601902</v>
      </c>
      <c r="RO26">
        <v>0</v>
      </c>
      <c r="RP26">
        <v>1256.8965869495601</v>
      </c>
      <c r="RQ26">
        <v>25.208729924760998</v>
      </c>
      <c r="RR26">
        <v>-1256.87442437447</v>
      </c>
      <c r="RS26">
        <v>-4025.1664238697399</v>
      </c>
      <c r="RT26">
        <v>-1256.87442437447</v>
      </c>
      <c r="RU26">
        <v>0</v>
      </c>
      <c r="RV26">
        <v>1995.8193992264901</v>
      </c>
      <c r="RW26">
        <v>25.226763278304102</v>
      </c>
      <c r="RX26">
        <v>-1995.6029441701201</v>
      </c>
      <c r="RY26">
        <v>-6340.7000448594799</v>
      </c>
      <c r="RZ26">
        <v>-1995.6029441701201</v>
      </c>
      <c r="SA26">
        <v>0</v>
      </c>
      <c r="SB26">
        <v>1325.0670288543399</v>
      </c>
      <c r="SC26">
        <v>25.212634623682099</v>
      </c>
      <c r="SD26">
        <v>-1324.2032348202499</v>
      </c>
      <c r="SE26">
        <v>-4082.6683977017401</v>
      </c>
      <c r="SF26">
        <v>-1324.2032348202499</v>
      </c>
      <c r="SG26">
        <v>0</v>
      </c>
      <c r="SH26">
        <v>9742.7094383942604</v>
      </c>
      <c r="SI26">
        <v>25.664713180359701</v>
      </c>
      <c r="SJ26">
        <v>-9789.6714967343905</v>
      </c>
      <c r="SK26">
        <v>-31027.436893581002</v>
      </c>
      <c r="SL26">
        <v>-9789.6714967343905</v>
      </c>
      <c r="SM26">
        <v>21.1111</v>
      </c>
      <c r="SN26">
        <v>23.8889</v>
      </c>
      <c r="SO26">
        <v>252.71388534576599</v>
      </c>
      <c r="SP26">
        <v>0</v>
      </c>
      <c r="SQ26">
        <v>24.539649412895599</v>
      </c>
      <c r="SR26">
        <v>0</v>
      </c>
      <c r="SS26">
        <v>0</v>
      </c>
      <c r="ST26">
        <v>0</v>
      </c>
      <c r="SU26">
        <v>170.59197795625801</v>
      </c>
      <c r="SV26">
        <v>0</v>
      </c>
      <c r="SW26">
        <v>24.8131530457139</v>
      </c>
      <c r="SX26">
        <v>0</v>
      </c>
      <c r="SY26">
        <v>0</v>
      </c>
      <c r="SZ26">
        <v>0</v>
      </c>
      <c r="TA26">
        <v>268.81761311854399</v>
      </c>
      <c r="TB26">
        <v>0</v>
      </c>
      <c r="TC26">
        <v>24.818624155335101</v>
      </c>
      <c r="TD26">
        <v>0</v>
      </c>
      <c r="TE26">
        <v>0</v>
      </c>
      <c r="TF26">
        <v>0</v>
      </c>
      <c r="TG26">
        <v>151.799809783798</v>
      </c>
      <c r="TH26">
        <v>0</v>
      </c>
      <c r="TI26">
        <v>24.909879439623701</v>
      </c>
      <c r="TJ26">
        <v>0</v>
      </c>
      <c r="TK26">
        <v>0</v>
      </c>
      <c r="TL26">
        <v>0</v>
      </c>
      <c r="TM26">
        <v>1921.4147365721899</v>
      </c>
      <c r="TN26">
        <v>0</v>
      </c>
      <c r="TO26">
        <v>24.513473422021399</v>
      </c>
      <c r="TP26">
        <v>0</v>
      </c>
      <c r="TQ26">
        <v>0</v>
      </c>
      <c r="TR26">
        <v>0</v>
      </c>
      <c r="TS26">
        <v>0</v>
      </c>
      <c r="TT26">
        <v>2723.58724037723</v>
      </c>
      <c r="TU26">
        <v>24.464549307985099</v>
      </c>
      <c r="TV26">
        <v>-2723.79443000022</v>
      </c>
      <c r="TW26">
        <v>-7232.7084929905895</v>
      </c>
      <c r="TX26">
        <v>-2723.79443000022</v>
      </c>
      <c r="TY26">
        <v>0</v>
      </c>
      <c r="TZ26">
        <v>1769.28655960839</v>
      </c>
      <c r="UA26">
        <v>24.595907607040001</v>
      </c>
      <c r="UB26">
        <v>-1769.6997751915301</v>
      </c>
      <c r="UC26">
        <v>-4721.5027852653402</v>
      </c>
      <c r="UD26">
        <v>-1769.6997751915301</v>
      </c>
      <c r="UE26">
        <v>0</v>
      </c>
      <c r="UF26">
        <v>2796.8943278830002</v>
      </c>
      <c r="UG26">
        <v>24.617533823695801</v>
      </c>
      <c r="UH26">
        <v>-2797.39303388907</v>
      </c>
      <c r="UI26">
        <v>-7411.9115269554504</v>
      </c>
      <c r="UJ26">
        <v>-2797.39303388907</v>
      </c>
      <c r="UK26">
        <v>0</v>
      </c>
      <c r="UL26">
        <v>1817.90324855834</v>
      </c>
      <c r="UM26">
        <v>24.6499387787713</v>
      </c>
      <c r="UN26">
        <v>-1818.95823534699</v>
      </c>
      <c r="UO26">
        <v>-4721.8502348738002</v>
      </c>
      <c r="UP26">
        <v>-1818.95823534699</v>
      </c>
      <c r="UQ26">
        <v>0</v>
      </c>
      <c r="UR26">
        <v>12175.483908583101</v>
      </c>
      <c r="US26">
        <v>25.368798146248601</v>
      </c>
      <c r="UT26">
        <v>-12222.712990125299</v>
      </c>
      <c r="UU26">
        <v>-34052.405627471497</v>
      </c>
      <c r="UV26">
        <v>-12222.712990125299</v>
      </c>
      <c r="UW26">
        <v>21.1111</v>
      </c>
      <c r="UX26">
        <v>23.8889</v>
      </c>
      <c r="UY26">
        <v>156.684244015877</v>
      </c>
      <c r="UZ26">
        <v>0</v>
      </c>
      <c r="VA26">
        <v>24.594566931028499</v>
      </c>
      <c r="VB26">
        <v>0</v>
      </c>
      <c r="VC26">
        <v>0</v>
      </c>
      <c r="VD26">
        <v>0</v>
      </c>
      <c r="VE26">
        <v>106.885078395463</v>
      </c>
      <c r="VF26">
        <v>0</v>
      </c>
      <c r="VG26">
        <v>24.8312874582113</v>
      </c>
      <c r="VH26">
        <v>0</v>
      </c>
      <c r="VI26">
        <v>0</v>
      </c>
      <c r="VJ26">
        <v>0</v>
      </c>
      <c r="VK26">
        <v>155.31105064149099</v>
      </c>
      <c r="VL26">
        <v>0</v>
      </c>
      <c r="VM26">
        <v>24.846732471126298</v>
      </c>
      <c r="VN26">
        <v>0</v>
      </c>
      <c r="VO26">
        <v>0</v>
      </c>
      <c r="VP26">
        <v>0</v>
      </c>
      <c r="VQ26">
        <v>74.305864808713494</v>
      </c>
      <c r="VR26">
        <v>0</v>
      </c>
      <c r="VS26">
        <v>24.904732189234899</v>
      </c>
      <c r="VT26">
        <v>0</v>
      </c>
      <c r="VU26">
        <v>0</v>
      </c>
      <c r="VV26">
        <v>0</v>
      </c>
      <c r="VW26">
        <v>1638.85657784674</v>
      </c>
      <c r="VX26">
        <v>0</v>
      </c>
      <c r="VY26">
        <v>24.745220299351899</v>
      </c>
      <c r="VZ26">
        <v>0</v>
      </c>
      <c r="WA26">
        <v>0</v>
      </c>
      <c r="WB26">
        <v>0</v>
      </c>
      <c r="WC26">
        <v>0</v>
      </c>
      <c r="WD26">
        <v>2769.3918911557098</v>
      </c>
      <c r="WE26">
        <v>24.494905193644499</v>
      </c>
      <c r="WF26">
        <v>-2770.2324220927799</v>
      </c>
      <c r="WG26">
        <v>-7248.0083308140602</v>
      </c>
      <c r="WH26">
        <v>-2770.2324220927799</v>
      </c>
      <c r="WI26">
        <v>6415003.6966254702</v>
      </c>
      <c r="WJ26">
        <v>0</v>
      </c>
      <c r="WK26">
        <v>1781.9454712848501</v>
      </c>
      <c r="WL26">
        <v>24.6120740567479</v>
      </c>
      <c r="WM26">
        <v>-1782.67999862994</v>
      </c>
      <c r="WN26">
        <v>-4715.1068895470999</v>
      </c>
      <c r="WO26">
        <v>-1782.67999862994</v>
      </c>
      <c r="WP26">
        <v>21.1111</v>
      </c>
      <c r="WQ26">
        <v>23.8889</v>
      </c>
      <c r="WR26">
        <v>0</v>
      </c>
      <c r="WS26">
        <v>2820.2079760227102</v>
      </c>
      <c r="WT26">
        <v>24.634510807146199</v>
      </c>
      <c r="WU26">
        <v>-2821.2708383248</v>
      </c>
      <c r="WV26">
        <v>-7405.0042781259799</v>
      </c>
      <c r="WW26">
        <v>-2821.2708383248</v>
      </c>
      <c r="WX26">
        <v>6595129.9815572901</v>
      </c>
      <c r="WY26">
        <v>0</v>
      </c>
      <c r="WZ26">
        <v>1831.98055043258</v>
      </c>
      <c r="XA26">
        <v>24.659695292455499</v>
      </c>
      <c r="XB26">
        <v>-1833.4925510529799</v>
      </c>
      <c r="XC26">
        <v>-4721.2412088208903</v>
      </c>
      <c r="XD26">
        <v>-1833.4925510529799</v>
      </c>
      <c r="XE26">
        <v>0</v>
      </c>
      <c r="XF26">
        <v>13089.8934966037</v>
      </c>
      <c r="XG26">
        <v>25.245593217529699</v>
      </c>
      <c r="XH26">
        <v>-13126.541138795999</v>
      </c>
      <c r="XI26">
        <v>-35282.739840351402</v>
      </c>
      <c r="XJ26">
        <v>-13126.541138795999</v>
      </c>
      <c r="XK26">
        <v>21.1111</v>
      </c>
      <c r="XL26">
        <v>23.8889</v>
      </c>
      <c r="XM26">
        <v>155.25967182250801</v>
      </c>
      <c r="XN26">
        <v>0</v>
      </c>
      <c r="XO26">
        <v>24.611397360662199</v>
      </c>
      <c r="XP26">
        <v>0</v>
      </c>
      <c r="XQ26">
        <v>0</v>
      </c>
      <c r="XR26">
        <v>0</v>
      </c>
      <c r="XS26">
        <v>124.812803438608</v>
      </c>
      <c r="XT26">
        <v>0</v>
      </c>
      <c r="XU26">
        <v>24.789764036535001</v>
      </c>
      <c r="XV26">
        <v>0</v>
      </c>
      <c r="XW26">
        <v>0</v>
      </c>
      <c r="XX26">
        <v>0</v>
      </c>
      <c r="XY26">
        <v>187.18333170786599</v>
      </c>
      <c r="XZ26">
        <v>0</v>
      </c>
      <c r="YA26">
        <v>24.800858198173199</v>
      </c>
      <c r="YB26">
        <v>0</v>
      </c>
      <c r="YC26">
        <v>0</v>
      </c>
      <c r="YD26">
        <v>0</v>
      </c>
      <c r="YE26">
        <v>103.079390515048</v>
      </c>
      <c r="YF26">
        <v>0</v>
      </c>
      <c r="YG26">
        <v>24.8385785239022</v>
      </c>
      <c r="YH26">
        <v>0</v>
      </c>
      <c r="YI26">
        <v>0</v>
      </c>
      <c r="YJ26">
        <v>0</v>
      </c>
      <c r="YK26">
        <v>847.64112509522204</v>
      </c>
      <c r="YL26">
        <v>0</v>
      </c>
      <c r="YM26">
        <v>24.919699398745301</v>
      </c>
      <c r="YN26">
        <v>0</v>
      </c>
      <c r="YO26">
        <v>0</v>
      </c>
      <c r="YP26">
        <v>0</v>
      </c>
      <c r="YQ26">
        <v>0</v>
      </c>
      <c r="YR26">
        <v>586.57242564018702</v>
      </c>
      <c r="YS26">
        <v>19.785612172607099</v>
      </c>
      <c r="YT26">
        <v>0</v>
      </c>
      <c r="YU26">
        <v>0</v>
      </c>
      <c r="YV26">
        <v>0</v>
      </c>
      <c r="YW26">
        <v>0</v>
      </c>
      <c r="YX26">
        <v>353.947710496139</v>
      </c>
      <c r="YY26">
        <v>19.925344565303</v>
      </c>
      <c r="YZ26">
        <v>0</v>
      </c>
      <c r="ZA26">
        <v>0</v>
      </c>
      <c r="ZB26">
        <v>0</v>
      </c>
      <c r="ZC26">
        <v>0</v>
      </c>
      <c r="ZD26">
        <v>557.57895287778604</v>
      </c>
      <c r="ZE26">
        <v>19.9161606950207</v>
      </c>
      <c r="ZF26">
        <v>0</v>
      </c>
      <c r="ZG26">
        <v>0</v>
      </c>
      <c r="ZH26">
        <v>0</v>
      </c>
      <c r="ZI26">
        <v>0</v>
      </c>
      <c r="ZJ26">
        <v>378.62622511647203</v>
      </c>
      <c r="ZK26">
        <v>19.936833800016998</v>
      </c>
      <c r="ZL26">
        <v>0</v>
      </c>
      <c r="ZM26">
        <v>0</v>
      </c>
      <c r="ZN26">
        <v>0</v>
      </c>
      <c r="ZO26">
        <v>0</v>
      </c>
      <c r="ZP26">
        <v>7159.73861880393</v>
      </c>
      <c r="ZQ26">
        <v>18.364597011945701</v>
      </c>
      <c r="ZR26">
        <v>0</v>
      </c>
      <c r="ZS26">
        <v>0</v>
      </c>
      <c r="ZT26">
        <v>0</v>
      </c>
      <c r="ZU26">
        <v>0</v>
      </c>
      <c r="ZV26">
        <v>1660.6095636602799</v>
      </c>
      <c r="ZW26">
        <v>20.912661852353899</v>
      </c>
      <c r="ZX26">
        <v>0</v>
      </c>
      <c r="ZY26">
        <v>0</v>
      </c>
      <c r="ZZ26">
        <v>0</v>
      </c>
      <c r="AAA26">
        <v>0</v>
      </c>
      <c r="AAB26">
        <v>1080.9095222768001</v>
      </c>
      <c r="AAC26">
        <v>21.0857059404889</v>
      </c>
      <c r="AAD26">
        <v>0</v>
      </c>
      <c r="AAE26">
        <v>0</v>
      </c>
      <c r="AAF26">
        <v>0</v>
      </c>
      <c r="AAG26">
        <v>0</v>
      </c>
      <c r="AAH26">
        <v>1706.4117372353601</v>
      </c>
      <c r="AAI26">
        <v>21.074656369597299</v>
      </c>
      <c r="AAJ26">
        <v>0</v>
      </c>
      <c r="AAK26">
        <v>0</v>
      </c>
      <c r="AAL26">
        <v>0</v>
      </c>
      <c r="AAM26">
        <v>0</v>
      </c>
      <c r="AAN26">
        <v>1128.5170827504</v>
      </c>
      <c r="AAO26">
        <v>21.107840399557599</v>
      </c>
      <c r="AAP26">
        <v>0</v>
      </c>
      <c r="AAQ26">
        <v>0</v>
      </c>
      <c r="AAR26">
        <v>0</v>
      </c>
      <c r="AAS26">
        <v>0</v>
      </c>
      <c r="AAT26">
        <v>13201.061496525899</v>
      </c>
      <c r="AAU26">
        <v>18.723701035668199</v>
      </c>
      <c r="AAV26">
        <v>0</v>
      </c>
      <c r="AAW26">
        <v>0</v>
      </c>
      <c r="AAX26">
        <v>0</v>
      </c>
      <c r="AAY26">
        <v>0</v>
      </c>
      <c r="AAZ26">
        <v>1695.6396161698201</v>
      </c>
      <c r="ABA26">
        <v>20.9757820071856</v>
      </c>
      <c r="ABB26">
        <v>0</v>
      </c>
      <c r="ABC26">
        <v>0</v>
      </c>
      <c r="ABD26">
        <v>0</v>
      </c>
      <c r="ABE26">
        <v>0</v>
      </c>
      <c r="ABF26">
        <v>1103.94727325689</v>
      </c>
      <c r="ABG26">
        <v>21.1209589019543</v>
      </c>
      <c r="ABH26">
        <v>0</v>
      </c>
      <c r="ABI26">
        <v>0</v>
      </c>
      <c r="ABJ26">
        <v>0</v>
      </c>
      <c r="ABK26">
        <v>0</v>
      </c>
      <c r="ABL26">
        <v>1753.2107161826</v>
      </c>
      <c r="ABM26">
        <v>21.1235113052252</v>
      </c>
      <c r="ABN26">
        <v>0</v>
      </c>
      <c r="ABO26">
        <v>0</v>
      </c>
      <c r="ABP26">
        <v>0</v>
      </c>
      <c r="ABQ26">
        <v>0</v>
      </c>
      <c r="ABR26">
        <v>1161.46301784569</v>
      </c>
      <c r="ABS26">
        <v>21.154924300384401</v>
      </c>
      <c r="ABT26">
        <v>0</v>
      </c>
      <c r="ABU26">
        <v>0</v>
      </c>
      <c r="ABV26">
        <v>0</v>
      </c>
      <c r="ABW26">
        <v>0</v>
      </c>
      <c r="ABX26">
        <v>13929.5886465819</v>
      </c>
      <c r="ABY26">
        <v>18.754184933582799</v>
      </c>
      <c r="ABZ26">
        <v>0</v>
      </c>
      <c r="ACA26">
        <v>0</v>
      </c>
      <c r="ACB26">
        <v>0</v>
      </c>
      <c r="ACC26">
        <v>0.61000323180249705</v>
      </c>
      <c r="ACD26">
        <v>41888676.027403697</v>
      </c>
      <c r="ACE26">
        <v>77068.269787698504</v>
      </c>
      <c r="ACF26">
        <v>20.8880022369339</v>
      </c>
      <c r="ACG26">
        <v>7.22</v>
      </c>
      <c r="ACH26">
        <v>1.34879219887869</v>
      </c>
      <c r="ACI26">
        <v>88704.013128644001</v>
      </c>
      <c r="ACJ26">
        <v>6.6234768874441796</v>
      </c>
      <c r="ACK26">
        <v>21.110005923281999</v>
      </c>
      <c r="ACL26">
        <v>24.609501418763699</v>
      </c>
      <c r="ACM26">
        <v>6.0640328869694899</v>
      </c>
      <c r="ACN26">
        <v>0</v>
      </c>
      <c r="ACO26">
        <v>0</v>
      </c>
      <c r="ACP26">
        <v>89406.139634507606</v>
      </c>
      <c r="ACR26">
        <v>21460.713001246499</v>
      </c>
      <c r="ACT26">
        <v>110866.852635754</v>
      </c>
      <c r="ACV26">
        <v>25.744804706980599</v>
      </c>
      <c r="ACW26">
        <v>23.8970410524831</v>
      </c>
      <c r="ACX26">
        <v>1.7</v>
      </c>
      <c r="ACY26">
        <v>7.2331012463911701</v>
      </c>
      <c r="ACZ26">
        <v>0.74978669465212699</v>
      </c>
      <c r="ADA26">
        <v>25.622876056747199</v>
      </c>
      <c r="ADB26">
        <v>23.8963346161682</v>
      </c>
      <c r="ADC26">
        <v>1.7</v>
      </c>
      <c r="ADD26">
        <v>7.0426279575280999</v>
      </c>
      <c r="ADE26">
        <v>0.74988868858448099</v>
      </c>
      <c r="ADF26">
        <v>25.5672531420933</v>
      </c>
      <c r="ADG26">
        <v>23.863173247013599</v>
      </c>
      <c r="ADH26">
        <v>1.7</v>
      </c>
      <c r="ADI26">
        <v>5.4220595662747897</v>
      </c>
      <c r="ADJ26">
        <v>0.750191892430776</v>
      </c>
      <c r="ADK26">
        <v>25.156118419151099</v>
      </c>
      <c r="ADL26">
        <v>23.8967994935755</v>
      </c>
      <c r="ADM26">
        <v>1.7</v>
      </c>
      <c r="ADN26">
        <v>11.6116438618843</v>
      </c>
      <c r="ADO26">
        <v>0.75070063679524601</v>
      </c>
      <c r="ADP26">
        <v>25.566827591946499</v>
      </c>
      <c r="ADQ26">
        <v>23.905072574480901</v>
      </c>
      <c r="ADR26">
        <v>1.7</v>
      </c>
      <c r="ADS26">
        <v>4.4529279918337403</v>
      </c>
      <c r="ADT26">
        <v>0.70066529902205799</v>
      </c>
      <c r="ADU26">
        <v>25.5686150813995</v>
      </c>
      <c r="ADV26">
        <v>23.903375140817499</v>
      </c>
      <c r="ADW26">
        <v>1.7</v>
      </c>
      <c r="ADX26">
        <v>6.5655475662898999</v>
      </c>
      <c r="ADY26">
        <v>0.70066031714882304</v>
      </c>
      <c r="ADZ26">
        <v>25.5451870918357</v>
      </c>
      <c r="AEA26">
        <v>23.896148649842601</v>
      </c>
      <c r="AEB26">
        <v>1.7</v>
      </c>
      <c r="AEC26">
        <v>4.9081005904548896</v>
      </c>
      <c r="AED26">
        <v>0.70082456692826101</v>
      </c>
      <c r="AEE26">
        <v>24.801073217095801</v>
      </c>
      <c r="AEF26">
        <v>23.902527084915</v>
      </c>
      <c r="AEG26">
        <v>1.7</v>
      </c>
      <c r="AEH26">
        <v>10.236787404411301</v>
      </c>
      <c r="AEI26">
        <v>0.75001251696037097</v>
      </c>
      <c r="AEJ26">
        <v>25.0642119029466</v>
      </c>
      <c r="AEK26">
        <v>23.903139229458102</v>
      </c>
      <c r="AEL26">
        <v>1.7</v>
      </c>
      <c r="AEM26">
        <v>5.2245257823402902</v>
      </c>
      <c r="AEN26">
        <v>0.69999420651767097</v>
      </c>
      <c r="AEO26">
        <v>25.060262010551298</v>
      </c>
      <c r="AEP26">
        <v>23.903091588384001</v>
      </c>
      <c r="AEQ26">
        <v>1.7</v>
      </c>
      <c r="AER26">
        <v>6.5523215597489104</v>
      </c>
      <c r="AES26">
        <v>0.70000441902885502</v>
      </c>
      <c r="AET26">
        <v>25.059682082307901</v>
      </c>
      <c r="AEU26">
        <v>23.906068115181601</v>
      </c>
      <c r="AEV26">
        <v>1.7</v>
      </c>
      <c r="AEW26">
        <v>5.1117944125574404</v>
      </c>
      <c r="AEX26">
        <v>0.69992993547230098</v>
      </c>
      <c r="AEY26">
        <v>24.814409615854998</v>
      </c>
      <c r="AEZ26">
        <v>23.904180546970299</v>
      </c>
      <c r="AFA26">
        <v>1.7</v>
      </c>
      <c r="AFB26">
        <v>8.2698307541101403</v>
      </c>
      <c r="AFC26">
        <v>0.74993941028031397</v>
      </c>
      <c r="AFD26">
        <v>25.0566367413353</v>
      </c>
      <c r="AFE26">
        <v>23.906784906771801</v>
      </c>
      <c r="AFF26">
        <v>1.7</v>
      </c>
      <c r="AFG26">
        <v>5.1567728710424703</v>
      </c>
      <c r="AFH26">
        <v>0.69990357855920005</v>
      </c>
      <c r="AFI26">
        <v>25.053203415372099</v>
      </c>
      <c r="AFJ26">
        <v>23.9061380524663</v>
      </c>
      <c r="AFK26">
        <v>1.7</v>
      </c>
      <c r="AFL26">
        <v>5.7141764283827401</v>
      </c>
      <c r="AFM26">
        <v>0.699920037143825</v>
      </c>
      <c r="AFN26">
        <v>25.049197696462599</v>
      </c>
      <c r="AFO26">
        <v>23.909219584605001</v>
      </c>
      <c r="AFP26">
        <v>1.7</v>
      </c>
      <c r="AFQ26">
        <v>4.67317737159979</v>
      </c>
      <c r="AFR26">
        <v>0.69982873875623097</v>
      </c>
      <c r="AFS26">
        <v>-0.426632009684837</v>
      </c>
      <c r="AFT26">
        <v>-0.436646881293977</v>
      </c>
      <c r="AFU26">
        <v>-0.42099361389890899</v>
      </c>
      <c r="AFV26">
        <v>-0.42694184843628602</v>
      </c>
      <c r="AFW26">
        <v>-0.36128063828124202</v>
      </c>
      <c r="AFX26">
        <v>-0.37448067239864302</v>
      </c>
      <c r="AFY26">
        <v>-0.35458287223871299</v>
      </c>
      <c r="AFZ26">
        <v>-0.36455861875536899</v>
      </c>
      <c r="AGA26">
        <v>-0.35885982906106201</v>
      </c>
      <c r="AGB26">
        <v>-0.369132590266736</v>
      </c>
      <c r="AGC26">
        <v>-0.35301304236324699</v>
      </c>
      <c r="AGD26">
        <v>-0.36237397190043702</v>
      </c>
      <c r="AGE26">
        <v>-0.43553032133647102</v>
      </c>
      <c r="AGF26">
        <v>-0.37471587966089598</v>
      </c>
      <c r="AGG26">
        <v>-0.35990682788441097</v>
      </c>
      <c r="AGH26">
        <v>0</v>
      </c>
      <c r="AGI26">
        <v>0</v>
      </c>
      <c r="AGJ26">
        <v>0</v>
      </c>
      <c r="AGK26">
        <v>0</v>
      </c>
      <c r="AGL26">
        <v>0</v>
      </c>
      <c r="AGM26">
        <v>0</v>
      </c>
      <c r="AGN26">
        <v>0</v>
      </c>
      <c r="AGO26">
        <v>0</v>
      </c>
      <c r="AGP26">
        <v>0</v>
      </c>
      <c r="AGQ26">
        <v>0</v>
      </c>
      <c r="AGR26">
        <v>0</v>
      </c>
      <c r="AGS26">
        <v>0</v>
      </c>
      <c r="AGT26">
        <v>0</v>
      </c>
      <c r="AGU26">
        <v>0</v>
      </c>
      <c r="AGV26">
        <v>0</v>
      </c>
      <c r="AGW26">
        <v>0</v>
      </c>
      <c r="AGX26">
        <v>0</v>
      </c>
      <c r="AGY26">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B26">
        <v>0</v>
      </c>
      <c r="AID26">
        <v>0</v>
      </c>
      <c r="AIF26">
        <v>0</v>
      </c>
      <c r="AIH26">
        <v>0</v>
      </c>
      <c r="AIJ26">
        <v>0</v>
      </c>
      <c r="AIL26">
        <v>0</v>
      </c>
      <c r="AIN26">
        <v>0</v>
      </c>
      <c r="AIP26">
        <v>0</v>
      </c>
      <c r="AIR26">
        <v>0</v>
      </c>
      <c r="AIT26">
        <v>0</v>
      </c>
      <c r="AIV26">
        <v>0</v>
      </c>
      <c r="AIX26">
        <v>0</v>
      </c>
      <c r="AIZ26">
        <v>0</v>
      </c>
      <c r="AJB26">
        <v>0</v>
      </c>
      <c r="AJD26">
        <v>0</v>
      </c>
      <c r="AJE26">
        <v>2.71474472126819E-3</v>
      </c>
      <c r="AJG26">
        <v>76970.081324428495</v>
      </c>
      <c r="AJJ26">
        <v>5640.9470943076603</v>
      </c>
      <c r="AJL26">
        <v>1199.8433014048501</v>
      </c>
      <c r="AJM26">
        <v>50.414989854605601</v>
      </c>
      <c r="AJN26">
        <v>51.538502970673399</v>
      </c>
      <c r="AJO26">
        <v>94.382781294360498</v>
      </c>
      <c r="AJP26">
        <v>225.197866996464</v>
      </c>
      <c r="AJQ26">
        <v>50.783800747502397</v>
      </c>
      <c r="AJR26">
        <v>48.906271395766403</v>
      </c>
      <c r="AJS26">
        <v>82.897422346817507</v>
      </c>
      <c r="AJT26">
        <v>155.90080212660601</v>
      </c>
      <c r="AJU26">
        <v>20.5722774035575</v>
      </c>
      <c r="AJV26">
        <v>23.4317173828099</v>
      </c>
      <c r="AJW26">
        <v>32.411541205972199</v>
      </c>
      <c r="AJX26">
        <v>132.21485680292699</v>
      </c>
      <c r="AJY26">
        <v>0</v>
      </c>
      <c r="AJZ26">
        <v>0</v>
      </c>
      <c r="AKA26">
        <v>0</v>
      </c>
      <c r="AKB26">
        <v>76970.081324428407</v>
      </c>
      <c r="AKC26">
        <v>0</v>
      </c>
      <c r="AKD26">
        <v>0</v>
      </c>
      <c r="AKE26">
        <v>0</v>
      </c>
      <c r="AKF26">
        <v>0</v>
      </c>
      <c r="AKG26">
        <v>15.053971422890401</v>
      </c>
      <c r="AKH26">
        <v>15.053971422890401</v>
      </c>
      <c r="AKI26">
        <v>0</v>
      </c>
      <c r="AKJ26">
        <v>0</v>
      </c>
      <c r="AKK26">
        <v>0</v>
      </c>
      <c r="AKL26">
        <v>0</v>
      </c>
      <c r="AKM26">
        <v>0</v>
      </c>
      <c r="AKN26">
        <v>15.053971422890401</v>
      </c>
      <c r="AKO26">
        <v>15.053971422890401</v>
      </c>
      <c r="AKP26">
        <v>0</v>
      </c>
      <c r="AKQ26">
        <v>0</v>
      </c>
      <c r="AKR26">
        <v>0</v>
      </c>
      <c r="AKV26">
        <v>392753.85308055801</v>
      </c>
      <c r="AKZ26">
        <v>4674616.5748551702</v>
      </c>
      <c r="ALD26">
        <v>22.882806178837601</v>
      </c>
      <c r="ALE26">
        <v>21.11</v>
      </c>
      <c r="ALF26">
        <v>12.128065773938999</v>
      </c>
      <c r="ALG26">
        <v>89872.9675550018</v>
      </c>
      <c r="ALH26">
        <v>607.92353741162003</v>
      </c>
      <c r="ALJ26">
        <v>15.0512180304254</v>
      </c>
      <c r="ALK26">
        <v>9.0434773536130896E-3</v>
      </c>
      <c r="ALL26">
        <v>9.0128832516752109</v>
      </c>
      <c r="ALM26">
        <v>21.354500000000002</v>
      </c>
      <c r="ALN26">
        <v>9.0128832516752109</v>
      </c>
      <c r="ALO26">
        <v>0</v>
      </c>
      <c r="ALP26">
        <v>24.768459039400899</v>
      </c>
      <c r="ALQ26">
        <v>9.6111434802401592E-3</v>
      </c>
      <c r="ALR26">
        <v>49.317494075939997</v>
      </c>
      <c r="ALS26">
        <v>9.0128832516752109</v>
      </c>
      <c r="ALT26">
        <v>15.051218275295399</v>
      </c>
      <c r="ALU26">
        <v>9.0128832516752109</v>
      </c>
      <c r="ALV26">
        <v>15.560011191561999</v>
      </c>
      <c r="ALW26">
        <v>9.0128832516752109</v>
      </c>
      <c r="ALX26">
        <v>7.22</v>
      </c>
      <c r="ALY26">
        <v>1.3487918378031101E-3</v>
      </c>
      <c r="ALZ26">
        <v>20.870588076499899</v>
      </c>
      <c r="AMA26">
        <v>1.3487918378031101E-3</v>
      </c>
      <c r="AMB26">
        <v>0</v>
      </c>
      <c r="AMC26">
        <v>20.8880022369339</v>
      </c>
      <c r="AMD26">
        <v>1.3487918378031101E-3</v>
      </c>
      <c r="AME26">
        <v>20.870588076499899</v>
      </c>
      <c r="AMF26">
        <v>1.3487918378031101E-3</v>
      </c>
      <c r="AMG26">
        <v>7.22</v>
      </c>
      <c r="AMH26">
        <v>1.3487918378031101E-3</v>
      </c>
      <c r="AMI26">
        <v>1.21280625272207E-2</v>
      </c>
      <c r="AMJ26">
        <v>9.0128832516752109</v>
      </c>
      <c r="AMK26">
        <v>20.0332432825947</v>
      </c>
      <c r="AML26">
        <v>0.195204573166877</v>
      </c>
      <c r="AMM26">
        <v>18.360051363938101</v>
      </c>
      <c r="AMN26">
        <v>1.0705569519160201</v>
      </c>
      <c r="AMO26">
        <v>20.015332673072599</v>
      </c>
      <c r="AMP26">
        <v>0.18382354662098399</v>
      </c>
      <c r="AMQ26">
        <v>20.1046874579594</v>
      </c>
      <c r="AMR26">
        <v>0.33449891389456898</v>
      </c>
      <c r="AMS26">
        <v>20.005570596874001</v>
      </c>
      <c r="AMT26">
        <v>0.29128901045129701</v>
      </c>
      <c r="AMU26">
        <v>18.7197838790233</v>
      </c>
      <c r="AMV26">
        <v>1.4318919429263699</v>
      </c>
      <c r="AMW26">
        <v>21.194043972397999</v>
      </c>
      <c r="AMX26">
        <v>0.371410051233171</v>
      </c>
      <c r="AMY26">
        <v>21.215199660328501</v>
      </c>
      <c r="AMZ26">
        <v>0.38417340067637101</v>
      </c>
      <c r="ANA26">
        <v>21.206707829795899</v>
      </c>
      <c r="ANB26">
        <v>0.61562820727017997</v>
      </c>
      <c r="ANC26">
        <v>21.202970415616999</v>
      </c>
      <c r="AND26">
        <v>0.58908943964973604</v>
      </c>
      <c r="ANE26">
        <v>18.745700468372199</v>
      </c>
      <c r="ANF26">
        <v>1.5580352304579199</v>
      </c>
      <c r="ANG26">
        <v>21.2250267284785</v>
      </c>
      <c r="ANH26">
        <v>0.37783476791461001</v>
      </c>
      <c r="ANI26">
        <v>21.2514364507484</v>
      </c>
      <c r="ANJ26">
        <v>0.39191400521290198</v>
      </c>
      <c r="ANK26">
        <v>21.1743744694739</v>
      </c>
      <c r="ANL26">
        <v>0.61812732395783099</v>
      </c>
      <c r="ANM26">
        <v>21.230670162935699</v>
      </c>
      <c r="ANN26">
        <v>0.59940588632637404</v>
      </c>
      <c r="ANO26">
        <v>2.07537299604975</v>
      </c>
      <c r="ANP26">
        <v>3.3921930417558301</v>
      </c>
      <c r="ANQ26">
        <v>3.54531721386964</v>
      </c>
      <c r="ANR26">
        <v>18.360051363938101</v>
      </c>
      <c r="ANS26">
        <v>19.924355124051399</v>
      </c>
      <c r="ANT26">
        <v>19.9356717045926</v>
      </c>
      <c r="ANU26">
        <v>19.915116332147701</v>
      </c>
      <c r="ANV26">
        <v>19.783404630408199</v>
      </c>
      <c r="ANW26">
        <v>18.7197838790233</v>
      </c>
      <c r="ANX26">
        <v>21.083695549383499</v>
      </c>
      <c r="ANY26">
        <v>21.106140763366501</v>
      </c>
      <c r="ANZ26">
        <v>21.072722995443801</v>
      </c>
      <c r="AOA26">
        <v>20.909333330742399</v>
      </c>
      <c r="AOB26">
        <v>18.745700468372199</v>
      </c>
      <c r="AOC26">
        <v>21.115762107598201</v>
      </c>
      <c r="AOD26">
        <v>21.1499918767502</v>
      </c>
      <c r="AOE26">
        <v>21.118241792132601</v>
      </c>
      <c r="AOF26">
        <v>20.9693421660341</v>
      </c>
      <c r="AOG26">
        <v>24.768459039400899</v>
      </c>
      <c r="AOH26">
        <v>9.0128832516752109</v>
      </c>
      <c r="AOI26">
        <v>24.876567875454999</v>
      </c>
      <c r="AOJ26">
        <v>9.0128832516752109</v>
      </c>
    </row>
    <row r="27" spans="1:1076">
      <c r="A27" t="s">
        <v>2971</v>
      </c>
      <c r="B27">
        <v>21.003</v>
      </c>
      <c r="D27">
        <v>15.9970378659365</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-8.1705887234066701</v>
      </c>
      <c r="GC27">
        <v>-77.725264989436795</v>
      </c>
      <c r="GD27">
        <v>-175.33496333091401</v>
      </c>
      <c r="GE27">
        <v>-9.9042421611990807</v>
      </c>
      <c r="GF27">
        <v>-40.358780928547802</v>
      </c>
      <c r="GG27">
        <v>-165.24270081409401</v>
      </c>
      <c r="GH27">
        <v>-12.255525119720099</v>
      </c>
      <c r="GI27">
        <v>-59.9125806233465</v>
      </c>
      <c r="GJ27">
        <v>-258.730903363788</v>
      </c>
      <c r="GK27">
        <v>-1.79811475205862</v>
      </c>
      <c r="GL27">
        <v>-32.003377009693402</v>
      </c>
      <c r="GM27">
        <v>-146.36885481312399</v>
      </c>
      <c r="GN27">
        <v>-31.0732303833793</v>
      </c>
      <c r="GO27">
        <v>24.1823584614779</v>
      </c>
      <c r="GP27">
        <v>24.4203099263291</v>
      </c>
      <c r="GQ27">
        <v>-39.312683488956303</v>
      </c>
      <c r="GR27">
        <v>-170.75908497139599</v>
      </c>
      <c r="GS27">
        <v>-423.34106522833503</v>
      </c>
      <c r="GT27">
        <v>-22.832260334854201</v>
      </c>
      <c r="GU27">
        <v>24.408236916077101</v>
      </c>
      <c r="GV27">
        <v>24.611390589276098</v>
      </c>
      <c r="GW27">
        <v>-28.700816261583</v>
      </c>
      <c r="GX27">
        <v>-107.47798867873399</v>
      </c>
      <c r="GY27">
        <v>-232.927759823055</v>
      </c>
      <c r="GZ27">
        <v>-34.3206405195968</v>
      </c>
      <c r="HA27">
        <v>24.414408171796801</v>
      </c>
      <c r="HB27">
        <v>24.624340386945001</v>
      </c>
      <c r="HC27">
        <v>-45.379247929474197</v>
      </c>
      <c r="HD27">
        <v>-172.546049186624</v>
      </c>
      <c r="HE27">
        <v>-380.814298501422</v>
      </c>
      <c r="HF27">
        <v>-20.272863441061101</v>
      </c>
      <c r="HG27">
        <v>24.508181621517402</v>
      </c>
      <c r="HH27">
        <v>24.678467218434601</v>
      </c>
      <c r="HI27">
        <v>-27.450176596997899</v>
      </c>
      <c r="HJ27">
        <v>-96.455738487621502</v>
      </c>
      <c r="HK27">
        <v>-199.29045984262399</v>
      </c>
      <c r="HL27">
        <v>40.8625349732228</v>
      </c>
      <c r="HM27">
        <v>25.136647779307602</v>
      </c>
      <c r="HN27">
        <v>25.287797837533699</v>
      </c>
      <c r="HO27">
        <v>124.89366231845599</v>
      </c>
      <c r="HP27">
        <v>39.596248440841002</v>
      </c>
      <c r="HQ27">
        <v>24.850037201584701</v>
      </c>
      <c r="HR27">
        <v>6.5818228008603397</v>
      </c>
      <c r="HS27">
        <v>25.385624994292101</v>
      </c>
      <c r="HT27">
        <v>25.224026444951001</v>
      </c>
      <c r="HU27">
        <v>25.354580379319099</v>
      </c>
      <c r="HV27">
        <v>72.023758137007704</v>
      </c>
      <c r="HW27">
        <v>25.494176459746299</v>
      </c>
      <c r="HX27">
        <v>24.986776318957901</v>
      </c>
      <c r="HY27">
        <v>-5.8751371104216297</v>
      </c>
      <c r="HZ27">
        <v>25.247134533357499</v>
      </c>
      <c r="IA27">
        <v>25.365157200673899</v>
      </c>
      <c r="IB27">
        <v>123.97708147434101</v>
      </c>
      <c r="IC27">
        <v>41.772826737149003</v>
      </c>
      <c r="ID27">
        <v>54.212414287328599</v>
      </c>
      <c r="IE27">
        <v>25.022020507575402</v>
      </c>
      <c r="IF27">
        <v>-4.4878280983109402</v>
      </c>
      <c r="IG27">
        <v>15.841590206917999</v>
      </c>
      <c r="IH27">
        <v>25.267129305419701</v>
      </c>
      <c r="II27">
        <v>25.3717149802048</v>
      </c>
      <c r="IJ27">
        <v>75.285310091324206</v>
      </c>
      <c r="IK27">
        <v>17.026080613332599</v>
      </c>
      <c r="IL27">
        <v>32.6160795846111</v>
      </c>
      <c r="IM27">
        <v>47.863882338248999</v>
      </c>
      <c r="IN27">
        <v>25.074650987814</v>
      </c>
      <c r="IO27">
        <v>0.59101651744281902</v>
      </c>
      <c r="IP27">
        <v>1.5601657930228501</v>
      </c>
      <c r="IQ27">
        <v>47.893967956463399</v>
      </c>
      <c r="IR27">
        <v>12.793316422114501</v>
      </c>
      <c r="IS27">
        <v>19.030431020898501</v>
      </c>
      <c r="IT27">
        <v>16.5724520708585</v>
      </c>
      <c r="IU27">
        <v>-753.05550853174395</v>
      </c>
      <c r="IV27">
        <v>-23.109667415291199</v>
      </c>
      <c r="IW27">
        <v>24.473296556218301</v>
      </c>
      <c r="IX27">
        <v>24.850037201584701</v>
      </c>
      <c r="IY27">
        <v>-8.4560536498638204</v>
      </c>
      <c r="IZ27">
        <v>-123.554150057559</v>
      </c>
      <c r="JA27">
        <v>-468.79746423002001</v>
      </c>
      <c r="JB27">
        <v>-17.534229055972698</v>
      </c>
      <c r="JC27">
        <v>24.655343777253002</v>
      </c>
      <c r="JD27">
        <v>24.986776318957901</v>
      </c>
      <c r="JE27">
        <v>-8.8650028856657102</v>
      </c>
      <c r="JF27">
        <v>-78.0408572274672</v>
      </c>
      <c r="JG27">
        <v>-256.96983666632798</v>
      </c>
      <c r="JH27">
        <v>-25.331444302388999</v>
      </c>
      <c r="JI27">
        <v>24.6880165436143</v>
      </c>
      <c r="JJ27">
        <v>25.022020507575402</v>
      </c>
      <c r="JK27">
        <v>-11.9758684417613</v>
      </c>
      <c r="JL27">
        <v>-116.875362736108</v>
      </c>
      <c r="JM27">
        <v>-400.19366708147101</v>
      </c>
      <c r="JN27">
        <v>-13.8160321723355</v>
      </c>
      <c r="JO27">
        <v>24.775287625245301</v>
      </c>
      <c r="JP27">
        <v>25.074650987814</v>
      </c>
      <c r="JQ27">
        <v>0.340086943544048</v>
      </c>
      <c r="JR27">
        <v>-4.9688407608936602</v>
      </c>
      <c r="JS27">
        <v>1.0808675696708301</v>
      </c>
      <c r="JT27">
        <v>-57.768240840389502</v>
      </c>
      <c r="JU27">
        <v>-208.227104987849</v>
      </c>
      <c r="JV27">
        <v>43.945748262640599</v>
      </c>
      <c r="JW27">
        <v>62.392076696916597</v>
      </c>
      <c r="JX27">
        <v>8.6045820729835008</v>
      </c>
      <c r="JY27">
        <v>25.941621992303698</v>
      </c>
      <c r="JZ27">
        <v>34.314803713835502</v>
      </c>
      <c r="KA27">
        <v>-6.7875129238334297</v>
      </c>
      <c r="KB27">
        <v>42.7194002341923</v>
      </c>
      <c r="KC27">
        <v>70.310319112819698</v>
      </c>
      <c r="KD27">
        <v>-6.4087024904749503</v>
      </c>
      <c r="KE27">
        <v>32.8968790010777</v>
      </c>
      <c r="KF27">
        <v>23.8330170997762</v>
      </c>
      <c r="KG27">
        <v>-2.0998338618579999</v>
      </c>
      <c r="KH27">
        <v>0.53987353925802595</v>
      </c>
      <c r="KI27">
        <v>56.379295470224299</v>
      </c>
      <c r="KJ27">
        <v>-1.00586903086893</v>
      </c>
      <c r="KK27">
        <v>-21.7085895795447</v>
      </c>
      <c r="KL27">
        <v>24.478571048235299</v>
      </c>
      <c r="KM27">
        <v>24.877774026805699</v>
      </c>
      <c r="KN27">
        <v>-7.2418701946446999</v>
      </c>
      <c r="KO27">
        <v>24.070606222530198</v>
      </c>
      <c r="KP27">
        <v>15.299881215534301</v>
      </c>
      <c r="KQ27">
        <v>-132.90549988530901</v>
      </c>
      <c r="KR27">
        <v>-529.92496834460405</v>
      </c>
      <c r="KS27">
        <v>-17.7622953750199</v>
      </c>
      <c r="KT27">
        <v>24.579623290054499</v>
      </c>
      <c r="KU27">
        <v>24.961895546080001</v>
      </c>
      <c r="KV27">
        <v>-9.8099625268355695</v>
      </c>
      <c r="KW27">
        <v>24.1848644640841</v>
      </c>
      <c r="KX27">
        <v>15.404784892747299</v>
      </c>
      <c r="KY27">
        <v>-97.922908166262204</v>
      </c>
      <c r="KZ27">
        <v>-336.44341212146003</v>
      </c>
      <c r="LA27">
        <v>-25.918602816672902</v>
      </c>
      <c r="LB27">
        <v>24.6043722548498</v>
      </c>
      <c r="LC27">
        <v>24.995906105314099</v>
      </c>
      <c r="LD27">
        <v>-13.787166338288801</v>
      </c>
      <c r="LE27">
        <v>24.202927538676001</v>
      </c>
      <c r="LF27">
        <v>15.303096055606799</v>
      </c>
      <c r="LG27">
        <v>-151.65001922338499</v>
      </c>
      <c r="LH27">
        <v>-537.01375814287906</v>
      </c>
      <c r="LI27">
        <v>-14.7816963078116</v>
      </c>
      <c r="LJ27">
        <v>24.653454278814699</v>
      </c>
      <c r="LK27">
        <v>25.029414690279499</v>
      </c>
      <c r="LL27">
        <v>-7.0635915299507896</v>
      </c>
      <c r="LM27">
        <v>24.266539417136499</v>
      </c>
      <c r="LN27">
        <v>15.7990790140993</v>
      </c>
      <c r="LO27">
        <v>-87.776689433689498</v>
      </c>
      <c r="LP27">
        <v>-321.74191799283199</v>
      </c>
      <c r="LQ27">
        <v>14.125259678271799</v>
      </c>
      <c r="LR27">
        <v>19.8624805027791</v>
      </c>
      <c r="LS27">
        <v>16.314</v>
      </c>
      <c r="LT27">
        <v>27.179865129297198</v>
      </c>
      <c r="LU27">
        <v>-1246.36588157664</v>
      </c>
      <c r="LV27">
        <v>21.165918244198998</v>
      </c>
      <c r="LW27">
        <v>23.473855512577899</v>
      </c>
      <c r="LX27">
        <v>515.90850297464601</v>
      </c>
      <c r="LY27">
        <v>8.1860790282824407</v>
      </c>
      <c r="LZ27">
        <v>19.958265369972001</v>
      </c>
      <c r="MA27">
        <v>16.314</v>
      </c>
      <c r="MB27">
        <v>7.4847041860814398</v>
      </c>
      <c r="MC27">
        <v>-804.33047725751203</v>
      </c>
      <c r="MD27">
        <v>21.272506134842398</v>
      </c>
      <c r="ME27">
        <v>23.5782263945006</v>
      </c>
      <c r="MF27">
        <v>320.42892036628098</v>
      </c>
      <c r="MG27">
        <v>12.4800040207222</v>
      </c>
      <c r="MH27">
        <v>19.9468970912272</v>
      </c>
      <c r="MI27">
        <v>16.314</v>
      </c>
      <c r="MJ27">
        <v>10.9353321264316</v>
      </c>
      <c r="MK27">
        <v>-1281.66638542036</v>
      </c>
      <c r="ML27">
        <v>21.270880963321101</v>
      </c>
      <c r="MM27">
        <v>23.596042045581498</v>
      </c>
      <c r="MN27">
        <v>507.36781507170798</v>
      </c>
      <c r="MO27">
        <v>9.60069102974985</v>
      </c>
      <c r="MP27">
        <v>19.9942517937437</v>
      </c>
      <c r="MQ27">
        <v>16.314</v>
      </c>
      <c r="MR27">
        <v>13.3729022090897</v>
      </c>
      <c r="MS27">
        <v>-810.28656265714403</v>
      </c>
      <c r="MT27">
        <v>21.325942527400201</v>
      </c>
      <c r="MU27">
        <v>23.639418247135801</v>
      </c>
      <c r="MV27">
        <v>330.472267849052</v>
      </c>
      <c r="MW27">
        <v>46.606357527549697</v>
      </c>
      <c r="MX27">
        <v>22.892424974992799</v>
      </c>
      <c r="MY27">
        <v>23.913483213701301</v>
      </c>
      <c r="MZ27">
        <v>739.97508679487203</v>
      </c>
      <c r="NA27">
        <v>621.30251385849397</v>
      </c>
      <c r="NB27">
        <v>23.0860686182411</v>
      </c>
      <c r="NC27">
        <v>24.441851923942099</v>
      </c>
      <c r="ND27">
        <v>812.58246264776596</v>
      </c>
      <c r="NE27">
        <v>30.940061158092799</v>
      </c>
      <c r="NF27">
        <v>23.128135504621198</v>
      </c>
      <c r="NG27">
        <v>24.1803496050366</v>
      </c>
      <c r="NH27">
        <v>485.36717090392</v>
      </c>
      <c r="NI27">
        <v>450.20405374497898</v>
      </c>
      <c r="NJ27">
        <v>23.269980578580199</v>
      </c>
      <c r="NK27">
        <v>24.5662566348288</v>
      </c>
      <c r="NL27">
        <v>519.14301827955296</v>
      </c>
      <c r="NM27">
        <v>46.986551757058997</v>
      </c>
      <c r="NN27">
        <v>23.1264012893079</v>
      </c>
      <c r="NO27">
        <v>24.1789320903145</v>
      </c>
      <c r="NP27">
        <v>767.92081851274497</v>
      </c>
      <c r="NQ27">
        <v>698.10655827532696</v>
      </c>
      <c r="NR27">
        <v>23.278812486558799</v>
      </c>
      <c r="NS27">
        <v>24.593931314355899</v>
      </c>
      <c r="NT27">
        <v>825.06794143067998</v>
      </c>
      <c r="NU27">
        <v>33.367999827775101</v>
      </c>
      <c r="NV27">
        <v>23.241901226136999</v>
      </c>
      <c r="NW27">
        <v>24.3149309311015</v>
      </c>
      <c r="NX27">
        <v>1.7</v>
      </c>
      <c r="NY27">
        <v>507.19269818321197</v>
      </c>
      <c r="NZ27">
        <v>489.393460135981</v>
      </c>
      <c r="OA27">
        <v>23.3594667831068</v>
      </c>
      <c r="OB27">
        <v>24.635420276055999</v>
      </c>
      <c r="OC27">
        <v>1.7</v>
      </c>
      <c r="OD27">
        <v>535.18715860410998</v>
      </c>
      <c r="OE27">
        <v>1.7</v>
      </c>
      <c r="OF27">
        <v>1.7</v>
      </c>
      <c r="OG27">
        <v>47.384200422526597</v>
      </c>
      <c r="OH27">
        <v>23.002154609526201</v>
      </c>
      <c r="OI27">
        <v>24.104588246907198</v>
      </c>
      <c r="OJ27">
        <v>757.72023275390404</v>
      </c>
      <c r="OK27">
        <v>666.08989558104804</v>
      </c>
      <c r="OL27">
        <v>23.1696318303898</v>
      </c>
      <c r="OM27">
        <v>24.4877933457716</v>
      </c>
      <c r="ON27">
        <v>818.87645387269401</v>
      </c>
      <c r="OO27">
        <v>31.5396728549876</v>
      </c>
      <c r="OP27">
        <v>23.210405202496901</v>
      </c>
      <c r="OQ27">
        <v>24.3368975344214</v>
      </c>
      <c r="OR27">
        <v>496.99086430993202</v>
      </c>
      <c r="OS27">
        <v>479.27112541635</v>
      </c>
      <c r="OT27">
        <v>23.3251495446702</v>
      </c>
      <c r="OU27">
        <v>24.5809466836197</v>
      </c>
      <c r="OV27">
        <v>523.23697110589706</v>
      </c>
      <c r="OW27">
        <v>48.1998826244293</v>
      </c>
      <c r="OX27">
        <v>23.239689547873802</v>
      </c>
      <c r="OY27">
        <v>24.370201838678501</v>
      </c>
      <c r="OZ27">
        <v>792.74331291703697</v>
      </c>
      <c r="PA27">
        <v>762.794803670688</v>
      </c>
      <c r="PB27">
        <v>23.3537282486284</v>
      </c>
      <c r="PC27">
        <v>24.6152992645263</v>
      </c>
      <c r="PD27">
        <v>833.78553756555505</v>
      </c>
      <c r="PE27">
        <v>34.258450032906801</v>
      </c>
      <c r="PF27">
        <v>23.3566229807784</v>
      </c>
      <c r="PG27">
        <v>24.497869156316298</v>
      </c>
      <c r="PH27">
        <v>1.70368308092101</v>
      </c>
      <c r="PI27">
        <v>523.86241189846601</v>
      </c>
      <c r="PJ27">
        <v>532.18010607070801</v>
      </c>
      <c r="PK27">
        <v>23.434736574570099</v>
      </c>
      <c r="PL27">
        <v>24.65238139757</v>
      </c>
      <c r="PM27">
        <v>1.7</v>
      </c>
      <c r="PN27">
        <v>541.32650299678301</v>
      </c>
      <c r="PO27">
        <v>24.0835104436511</v>
      </c>
      <c r="PP27">
        <v>24.208391292746501</v>
      </c>
      <c r="PQ27">
        <v>24.218732952144499</v>
      </c>
      <c r="PR27">
        <v>24.272312738806601</v>
      </c>
      <c r="PS27">
        <v>24.161942664802201</v>
      </c>
      <c r="PT27">
        <v>24.691761218755101</v>
      </c>
      <c r="PU27">
        <v>24.800122072173099</v>
      </c>
      <c r="PV27">
        <v>24.8292019570588</v>
      </c>
      <c r="PW27">
        <v>24.873957930303</v>
      </c>
      <c r="PX27">
        <v>24.769738237866498</v>
      </c>
      <c r="PY27">
        <v>24.731444215604899</v>
      </c>
      <c r="PZ27">
        <v>24.802733150728798</v>
      </c>
      <c r="QA27">
        <v>24.833628165317599</v>
      </c>
      <c r="QB27">
        <v>24.869592026759602</v>
      </c>
      <c r="QC27">
        <v>24.9276320345706</v>
      </c>
      <c r="QD27">
        <v>22.239323177691901</v>
      </c>
      <c r="QE27">
        <v>24.431572386570799</v>
      </c>
      <c r="QF27">
        <v>24.6840739796462</v>
      </c>
      <c r="QG27">
        <v>24.700234766226799</v>
      </c>
      <c r="QH27">
        <v>24.726070304202</v>
      </c>
      <c r="QI27">
        <v>24.910417893187301</v>
      </c>
      <c r="QJ27">
        <v>24.561821330892599</v>
      </c>
      <c r="QK27">
        <v>24.680679294708899</v>
      </c>
      <c r="QL27">
        <v>24.705587463365699</v>
      </c>
      <c r="QM27">
        <v>24.740831673558599</v>
      </c>
      <c r="QN27">
        <v>182.82646005429501</v>
      </c>
      <c r="QO27">
        <v>25.0666093606762</v>
      </c>
      <c r="QP27">
        <v>-248.42557459512199</v>
      </c>
      <c r="QQ27">
        <v>24.593880836356799</v>
      </c>
      <c r="QR27">
        <v>24.685930259399701</v>
      </c>
      <c r="QS27">
        <v>24.712335087057099</v>
      </c>
      <c r="QT27">
        <v>24.7398572411964</v>
      </c>
      <c r="QU27">
        <v>25.113471795461901</v>
      </c>
      <c r="QV27">
        <v>18.769601351652401</v>
      </c>
      <c r="QW27">
        <v>43644.536053929703</v>
      </c>
      <c r="QX27">
        <v>0</v>
      </c>
      <c r="QY27">
        <v>28990.500070516799</v>
      </c>
      <c r="QZ27">
        <v>0</v>
      </c>
      <c r="RA27">
        <v>0</v>
      </c>
      <c r="RB27">
        <v>853.82837594364605</v>
      </c>
      <c r="RC27">
        <v>0</v>
      </c>
      <c r="RD27">
        <v>555.83523857381601</v>
      </c>
      <c r="RE27">
        <v>13752.525455310801</v>
      </c>
      <c r="RF27">
        <v>0</v>
      </c>
      <c r="RG27">
        <v>9146.3847007866407</v>
      </c>
      <c r="RH27">
        <v>0</v>
      </c>
      <c r="RI27">
        <v>0</v>
      </c>
      <c r="RJ27">
        <v>2034.7220834883601</v>
      </c>
      <c r="RK27">
        <v>24.779634329490499</v>
      </c>
      <c r="RL27">
        <v>-2034.4032804434</v>
      </c>
      <c r="RM27">
        <v>-6455.1393163841503</v>
      </c>
      <c r="RN27">
        <v>-2034.4032804434</v>
      </c>
      <c r="RO27">
        <v>0</v>
      </c>
      <c r="RP27">
        <v>1227.3054264244199</v>
      </c>
      <c r="RQ27">
        <v>25.1597566665458</v>
      </c>
      <c r="RR27">
        <v>-1227.52636288602</v>
      </c>
      <c r="RS27">
        <v>-4022.8978691059001</v>
      </c>
      <c r="RT27">
        <v>-1227.52636288602</v>
      </c>
      <c r="RU27">
        <v>0</v>
      </c>
      <c r="RV27">
        <v>1949.7632076847499</v>
      </c>
      <c r="RW27">
        <v>25.181736580309199</v>
      </c>
      <c r="RX27">
        <v>-1950.04357709291</v>
      </c>
      <c r="RY27">
        <v>-6334.56424777762</v>
      </c>
      <c r="RZ27">
        <v>-1950.04357709291</v>
      </c>
      <c r="SA27">
        <v>0</v>
      </c>
      <c r="SB27">
        <v>1275.5017032435301</v>
      </c>
      <c r="SC27">
        <v>25.1798278695973</v>
      </c>
      <c r="SD27">
        <v>-1275.3026924109199</v>
      </c>
      <c r="SE27">
        <v>-4054.88852693328</v>
      </c>
      <c r="SF27">
        <v>-1275.3026924109199</v>
      </c>
      <c r="SG27">
        <v>0</v>
      </c>
      <c r="SH27">
        <v>9730.0196887619204</v>
      </c>
      <c r="SI27">
        <v>25.6588931215725</v>
      </c>
      <c r="SJ27">
        <v>-9776.5268495677101</v>
      </c>
      <c r="SK27">
        <v>-31013.3452029953</v>
      </c>
      <c r="SL27">
        <v>-9776.5268495677101</v>
      </c>
      <c r="SM27">
        <v>21.1111</v>
      </c>
      <c r="SN27">
        <v>23.8889</v>
      </c>
      <c r="SO27">
        <v>259.47576020672102</v>
      </c>
      <c r="SP27">
        <v>0</v>
      </c>
      <c r="SQ27">
        <v>24.5154771811095</v>
      </c>
      <c r="SR27">
        <v>0</v>
      </c>
      <c r="SS27">
        <v>0</v>
      </c>
      <c r="ST27">
        <v>0</v>
      </c>
      <c r="SU27">
        <v>174.60997335033801</v>
      </c>
      <c r="SV27">
        <v>0</v>
      </c>
      <c r="SW27">
        <v>24.7760333195036</v>
      </c>
      <c r="SX27">
        <v>0</v>
      </c>
      <c r="SY27">
        <v>0</v>
      </c>
      <c r="SZ27">
        <v>0</v>
      </c>
      <c r="TA27">
        <v>275.023683637212</v>
      </c>
      <c r="TB27">
        <v>0</v>
      </c>
      <c r="TC27">
        <v>24.7837422703467</v>
      </c>
      <c r="TD27">
        <v>0</v>
      </c>
      <c r="TE27">
        <v>0</v>
      </c>
      <c r="TF27">
        <v>0</v>
      </c>
      <c r="TG27">
        <v>159.372470563034</v>
      </c>
      <c r="TH27">
        <v>0</v>
      </c>
      <c r="TI27">
        <v>24.862409276389599</v>
      </c>
      <c r="TJ27">
        <v>0</v>
      </c>
      <c r="TK27">
        <v>0</v>
      </c>
      <c r="TL27">
        <v>0</v>
      </c>
      <c r="TM27">
        <v>1898.9780806081801</v>
      </c>
      <c r="TN27">
        <v>0</v>
      </c>
      <c r="TO27">
        <v>24.499832976668198</v>
      </c>
      <c r="TP27">
        <v>0</v>
      </c>
      <c r="TQ27">
        <v>0</v>
      </c>
      <c r="TR27">
        <v>0</v>
      </c>
      <c r="TS27">
        <v>0</v>
      </c>
      <c r="TT27">
        <v>2690.5718390741999</v>
      </c>
      <c r="TU27">
        <v>24.431881443030001</v>
      </c>
      <c r="TV27">
        <v>-2691.61484307619</v>
      </c>
      <c r="TW27">
        <v>-7244.7786971366704</v>
      </c>
      <c r="TX27">
        <v>-2691.61484307619</v>
      </c>
      <c r="TY27">
        <v>0</v>
      </c>
      <c r="TZ27">
        <v>1743.1250157201</v>
      </c>
      <c r="UA27">
        <v>24.561236517244598</v>
      </c>
      <c r="UB27">
        <v>-1743.8039973467801</v>
      </c>
      <c r="UC27">
        <v>-4724.5378769147701</v>
      </c>
      <c r="UD27">
        <v>-1743.8039973467801</v>
      </c>
      <c r="UE27">
        <v>0</v>
      </c>
      <c r="UF27">
        <v>2759.6750343172598</v>
      </c>
      <c r="UG27">
        <v>24.581972969672599</v>
      </c>
      <c r="UH27">
        <v>-2761.0695089546002</v>
      </c>
      <c r="UI27">
        <v>-7422.7929010881498</v>
      </c>
      <c r="UJ27">
        <v>-2761.0695089546002</v>
      </c>
      <c r="UK27">
        <v>0</v>
      </c>
      <c r="UL27">
        <v>1783.6136520989501</v>
      </c>
      <c r="UM27">
        <v>24.607705416814301</v>
      </c>
      <c r="UN27">
        <v>-1784.0090066330199</v>
      </c>
      <c r="UO27">
        <v>-4720.5907271788301</v>
      </c>
      <c r="UP27">
        <v>-1784.0090066330199</v>
      </c>
      <c r="UQ27">
        <v>0</v>
      </c>
      <c r="UR27">
        <v>12165.388881197699</v>
      </c>
      <c r="US27">
        <v>25.363480483486001</v>
      </c>
      <c r="UT27">
        <v>-12213.2875707033</v>
      </c>
      <c r="UU27">
        <v>-34048.013000152801</v>
      </c>
      <c r="UV27">
        <v>-12213.2875707033</v>
      </c>
      <c r="UW27">
        <v>21.1111</v>
      </c>
      <c r="UX27">
        <v>23.8889</v>
      </c>
      <c r="UY27">
        <v>165.385329509347</v>
      </c>
      <c r="UZ27">
        <v>0</v>
      </c>
      <c r="VA27">
        <v>24.577198648072802</v>
      </c>
      <c r="VB27">
        <v>0</v>
      </c>
      <c r="VC27">
        <v>0</v>
      </c>
      <c r="VD27">
        <v>0</v>
      </c>
      <c r="VE27">
        <v>114.408238545956</v>
      </c>
      <c r="VF27">
        <v>0</v>
      </c>
      <c r="VG27">
        <v>24.8067023144032</v>
      </c>
      <c r="VH27">
        <v>0</v>
      </c>
      <c r="VI27">
        <v>0</v>
      </c>
      <c r="VJ27">
        <v>0</v>
      </c>
      <c r="VK27">
        <v>168.09103407358401</v>
      </c>
      <c r="VL27">
        <v>0</v>
      </c>
      <c r="VM27">
        <v>24.822765613020199</v>
      </c>
      <c r="VN27">
        <v>0</v>
      </c>
      <c r="VO27">
        <v>0</v>
      </c>
      <c r="VP27">
        <v>0</v>
      </c>
      <c r="VQ27">
        <v>85.489070015346897</v>
      </c>
      <c r="VR27">
        <v>0</v>
      </c>
      <c r="VS27">
        <v>24.8719748581203</v>
      </c>
      <c r="VT27">
        <v>0</v>
      </c>
      <c r="VU27">
        <v>0</v>
      </c>
      <c r="VV27">
        <v>0</v>
      </c>
      <c r="VW27">
        <v>1625.78369962852</v>
      </c>
      <c r="VX27">
        <v>0</v>
      </c>
      <c r="VY27">
        <v>24.732915813556598</v>
      </c>
      <c r="VZ27">
        <v>0</v>
      </c>
      <c r="WA27">
        <v>0</v>
      </c>
      <c r="WB27">
        <v>0</v>
      </c>
      <c r="WC27">
        <v>0</v>
      </c>
      <c r="WD27">
        <v>2725.5104840703102</v>
      </c>
      <c r="WE27">
        <v>24.4563174571086</v>
      </c>
      <c r="WF27">
        <v>-2727.1502160650898</v>
      </c>
      <c r="WG27">
        <v>-7253.8361429951101</v>
      </c>
      <c r="WH27">
        <v>-2727.1502160650898</v>
      </c>
      <c r="WI27">
        <v>6299322.6460315697</v>
      </c>
      <c r="WJ27">
        <v>0</v>
      </c>
      <c r="WK27">
        <v>1749.8118461198801</v>
      </c>
      <c r="WL27">
        <v>24.5691273680705</v>
      </c>
      <c r="WM27">
        <v>-1751.2566881592199</v>
      </c>
      <c r="WN27">
        <v>-4717.84594173391</v>
      </c>
      <c r="WO27">
        <v>-1751.2566881592199</v>
      </c>
      <c r="WP27">
        <v>21.1111</v>
      </c>
      <c r="WQ27">
        <v>23.8889</v>
      </c>
      <c r="WR27">
        <v>0</v>
      </c>
      <c r="WS27">
        <v>2772.1327698876598</v>
      </c>
      <c r="WT27">
        <v>24.591042008796599</v>
      </c>
      <c r="WU27">
        <v>-2774.4333707409701</v>
      </c>
      <c r="WV27">
        <v>-7413.1680183733697</v>
      </c>
      <c r="WW27">
        <v>-2774.4333707409701</v>
      </c>
      <c r="WX27">
        <v>6441166.7747625997</v>
      </c>
      <c r="WY27">
        <v>0</v>
      </c>
      <c r="WZ27">
        <v>1789.21299298961</v>
      </c>
      <c r="XA27">
        <v>24.610122455633199</v>
      </c>
      <c r="XB27">
        <v>-1789.9667278613599</v>
      </c>
      <c r="XC27">
        <v>-4715.5291258035404</v>
      </c>
      <c r="XD27">
        <v>-1789.9667278613599</v>
      </c>
      <c r="XE27">
        <v>0</v>
      </c>
      <c r="XF27">
        <v>12892.944395652399</v>
      </c>
      <c r="XG27">
        <v>25.299311556353199</v>
      </c>
      <c r="XH27">
        <v>-12928.338202421401</v>
      </c>
      <c r="XI27">
        <v>-34909.054867834799</v>
      </c>
      <c r="XJ27">
        <v>-12928.338202421401</v>
      </c>
      <c r="XK27">
        <v>21.1111</v>
      </c>
      <c r="XL27">
        <v>23.8889</v>
      </c>
      <c r="XM27">
        <v>182.26429923973399</v>
      </c>
      <c r="XN27">
        <v>0</v>
      </c>
      <c r="XO27">
        <v>24.567491283727001</v>
      </c>
      <c r="XP27">
        <v>0</v>
      </c>
      <c r="XQ27">
        <v>0</v>
      </c>
      <c r="XR27">
        <v>0</v>
      </c>
      <c r="XS27">
        <v>142.06488318701901</v>
      </c>
      <c r="XT27">
        <v>0</v>
      </c>
      <c r="XU27">
        <v>24.7392696532239</v>
      </c>
      <c r="XV27">
        <v>0</v>
      </c>
      <c r="XW27">
        <v>0</v>
      </c>
      <c r="XX27">
        <v>0</v>
      </c>
      <c r="XY27">
        <v>216.04211209290901</v>
      </c>
      <c r="XZ27">
        <v>0</v>
      </c>
      <c r="YA27">
        <v>24.750989089156199</v>
      </c>
      <c r="YB27">
        <v>0</v>
      </c>
      <c r="YC27">
        <v>0</v>
      </c>
      <c r="YD27">
        <v>0</v>
      </c>
      <c r="YE27">
        <v>125.639904883074</v>
      </c>
      <c r="YF27">
        <v>0</v>
      </c>
      <c r="YG27">
        <v>24.776659076944501</v>
      </c>
      <c r="YH27">
        <v>0</v>
      </c>
      <c r="YI27">
        <v>0</v>
      </c>
      <c r="YJ27">
        <v>0</v>
      </c>
      <c r="YK27">
        <v>921.56952971901399</v>
      </c>
      <c r="YL27">
        <v>0</v>
      </c>
      <c r="YM27">
        <v>24.881718619939001</v>
      </c>
      <c r="YN27">
        <v>0</v>
      </c>
      <c r="YO27">
        <v>0</v>
      </c>
      <c r="YP27">
        <v>0</v>
      </c>
      <c r="YQ27">
        <v>0</v>
      </c>
      <c r="YR27">
        <v>567.60552864831595</v>
      </c>
      <c r="YS27">
        <v>19.790771221608701</v>
      </c>
      <c r="YT27">
        <v>0</v>
      </c>
      <c r="YU27">
        <v>0</v>
      </c>
      <c r="YV27">
        <v>0</v>
      </c>
      <c r="YW27">
        <v>0</v>
      </c>
      <c r="YX27">
        <v>342.68045354170602</v>
      </c>
      <c r="YY27">
        <v>19.926860844251301</v>
      </c>
      <c r="YZ27">
        <v>0</v>
      </c>
      <c r="ZA27">
        <v>0</v>
      </c>
      <c r="ZB27">
        <v>0</v>
      </c>
      <c r="ZC27">
        <v>0</v>
      </c>
      <c r="ZD27">
        <v>539.99940998029797</v>
      </c>
      <c r="ZE27">
        <v>19.917776301690601</v>
      </c>
      <c r="ZF27">
        <v>0</v>
      </c>
      <c r="ZG27">
        <v>0</v>
      </c>
      <c r="ZH27">
        <v>0</v>
      </c>
      <c r="ZI27">
        <v>0</v>
      </c>
      <c r="ZJ27">
        <v>360.49018048768602</v>
      </c>
      <c r="ZK27">
        <v>19.937849097600999</v>
      </c>
      <c r="ZL27">
        <v>0</v>
      </c>
      <c r="ZM27">
        <v>0</v>
      </c>
      <c r="ZN27">
        <v>0</v>
      </c>
      <c r="ZO27">
        <v>0</v>
      </c>
      <c r="ZP27">
        <v>7109.9265901736198</v>
      </c>
      <c r="ZQ27">
        <v>18.378942536279499</v>
      </c>
      <c r="ZR27">
        <v>0</v>
      </c>
      <c r="ZS27">
        <v>0</v>
      </c>
      <c r="ZT27">
        <v>0</v>
      </c>
      <c r="ZU27">
        <v>0</v>
      </c>
      <c r="ZV27">
        <v>1640.3082846423999</v>
      </c>
      <c r="ZW27">
        <v>20.920544767495301</v>
      </c>
      <c r="ZX27">
        <v>0</v>
      </c>
      <c r="ZY27">
        <v>0</v>
      </c>
      <c r="ZZ27">
        <v>0</v>
      </c>
      <c r="AAA27">
        <v>0</v>
      </c>
      <c r="AAB27">
        <v>1064.06342913453</v>
      </c>
      <c r="AAC27">
        <v>21.090993977951999</v>
      </c>
      <c r="AAD27">
        <v>0</v>
      </c>
      <c r="AAE27">
        <v>0</v>
      </c>
      <c r="AAF27">
        <v>0</v>
      </c>
      <c r="AAG27">
        <v>0</v>
      </c>
      <c r="AAH27">
        <v>1680.97216179165</v>
      </c>
      <c r="AAI27">
        <v>21.079005931555301</v>
      </c>
      <c r="AAJ27">
        <v>0</v>
      </c>
      <c r="AAK27">
        <v>0</v>
      </c>
      <c r="AAL27">
        <v>0</v>
      </c>
      <c r="AAM27">
        <v>0</v>
      </c>
      <c r="AAN27">
        <v>1105.66020744913</v>
      </c>
      <c r="AAO27">
        <v>21.112618319544701</v>
      </c>
      <c r="AAP27">
        <v>0</v>
      </c>
      <c r="AAQ27">
        <v>0</v>
      </c>
      <c r="AAR27">
        <v>0</v>
      </c>
      <c r="AAS27">
        <v>0</v>
      </c>
      <c r="AAT27">
        <v>13172.792096631099</v>
      </c>
      <c r="AAU27">
        <v>18.736304158716401</v>
      </c>
      <c r="AAV27">
        <v>0</v>
      </c>
      <c r="AAW27">
        <v>0</v>
      </c>
      <c r="AAX27">
        <v>0</v>
      </c>
      <c r="AAY27">
        <v>0</v>
      </c>
      <c r="AAZ27">
        <v>1668.2630687610499</v>
      </c>
      <c r="ABA27">
        <v>20.985548073667999</v>
      </c>
      <c r="ABB27">
        <v>0</v>
      </c>
      <c r="ABC27">
        <v>0</v>
      </c>
      <c r="ABD27">
        <v>0</v>
      </c>
      <c r="ABE27">
        <v>0</v>
      </c>
      <c r="ABF27">
        <v>1082.7542239285001</v>
      </c>
      <c r="ABG27">
        <v>21.127098585194702</v>
      </c>
      <c r="ABH27">
        <v>0</v>
      </c>
      <c r="ABI27">
        <v>0</v>
      </c>
      <c r="ABJ27">
        <v>0</v>
      </c>
      <c r="ABK27">
        <v>0</v>
      </c>
      <c r="ABL27">
        <v>1719.5032410237</v>
      </c>
      <c r="ABM27">
        <v>21.1287172659002</v>
      </c>
      <c r="ABN27">
        <v>0</v>
      </c>
      <c r="ABO27">
        <v>0</v>
      </c>
      <c r="ABP27">
        <v>0</v>
      </c>
      <c r="ABQ27">
        <v>0</v>
      </c>
      <c r="ABR27">
        <v>1131.8374484569999</v>
      </c>
      <c r="ABS27">
        <v>21.160297066138199</v>
      </c>
      <c r="ABT27">
        <v>0</v>
      </c>
      <c r="ABU27">
        <v>0</v>
      </c>
      <c r="ABV27">
        <v>0</v>
      </c>
      <c r="ABW27">
        <v>0</v>
      </c>
      <c r="ABX27">
        <v>13796.976619790399</v>
      </c>
      <c r="ABY27">
        <v>18.769601351652401</v>
      </c>
      <c r="ABZ27">
        <v>0</v>
      </c>
      <c r="ACA27">
        <v>0</v>
      </c>
      <c r="ACB27">
        <v>0</v>
      </c>
      <c r="ACC27">
        <v>0.57081866744946996</v>
      </c>
      <c r="ACD27">
        <v>39243562.527037099</v>
      </c>
      <c r="ACE27">
        <v>72117.664679351903</v>
      </c>
      <c r="ACF27">
        <v>20.6169993054217</v>
      </c>
      <c r="ACG27">
        <v>7.22</v>
      </c>
      <c r="ACH27">
        <v>1.2877572724923601</v>
      </c>
      <c r="ACI27">
        <v>83018.654270195504</v>
      </c>
      <c r="ACJ27">
        <v>6.6156016067876999</v>
      </c>
      <c r="ACK27">
        <v>21.110000564251099</v>
      </c>
      <c r="ACL27">
        <v>24.3852008219685</v>
      </c>
      <c r="ACM27">
        <v>6.0640328869694899</v>
      </c>
      <c r="ACN27">
        <v>0</v>
      </c>
      <c r="ACO27">
        <v>0</v>
      </c>
      <c r="ACP27">
        <v>89406.139634507606</v>
      </c>
      <c r="ACR27">
        <v>20372.311128273901</v>
      </c>
      <c r="ACT27">
        <v>109778.45076278099</v>
      </c>
      <c r="ACV27">
        <v>25.738371247760099</v>
      </c>
      <c r="ACW27">
        <v>23.896567921063902</v>
      </c>
      <c r="ACX27">
        <v>1.7</v>
      </c>
      <c r="ACY27">
        <v>7.2545398019145004</v>
      </c>
      <c r="ACZ27">
        <v>0.74984042481831503</v>
      </c>
      <c r="ADA27">
        <v>25.6182158985706</v>
      </c>
      <c r="ADB27">
        <v>23.896174199461601</v>
      </c>
      <c r="ADC27">
        <v>1.7</v>
      </c>
      <c r="ADD27">
        <v>7.0641670644046899</v>
      </c>
      <c r="ADE27">
        <v>0.74987818771432002</v>
      </c>
      <c r="ADF27">
        <v>25.596813894205201</v>
      </c>
      <c r="ADG27">
        <v>23.891197364009301</v>
      </c>
      <c r="ADH27">
        <v>1.7</v>
      </c>
      <c r="ADI27">
        <v>5.3148823428957304</v>
      </c>
      <c r="ADJ27">
        <v>0.75022407026957905</v>
      </c>
      <c r="ADK27">
        <v>25.162381045305001</v>
      </c>
      <c r="ADL27">
        <v>23.897945141836001</v>
      </c>
      <c r="ADM27">
        <v>1.7</v>
      </c>
      <c r="ADN27">
        <v>11.4052852329453</v>
      </c>
      <c r="ADO27">
        <v>0.75042678674876895</v>
      </c>
      <c r="ADP27">
        <v>25.564374597857299</v>
      </c>
      <c r="ADQ27">
        <v>23.902564523921001</v>
      </c>
      <c r="ADR27">
        <v>1.7</v>
      </c>
      <c r="ADS27">
        <v>4.3852038294154498</v>
      </c>
      <c r="ADT27">
        <v>0.70044873277198605</v>
      </c>
      <c r="ADU27">
        <v>25.567296188251898</v>
      </c>
      <c r="ADV27">
        <v>23.9016750146749</v>
      </c>
      <c r="ADW27">
        <v>1.7</v>
      </c>
      <c r="ADX27">
        <v>6.4668918803382702</v>
      </c>
      <c r="ADY27">
        <v>0.70043674130903899</v>
      </c>
      <c r="ADZ27">
        <v>25.553113874751698</v>
      </c>
      <c r="AEA27">
        <v>23.9000824380641</v>
      </c>
      <c r="AEB27">
        <v>1.7</v>
      </c>
      <c r="AEC27">
        <v>4.7779859827805904</v>
      </c>
      <c r="AED27">
        <v>0.700535949612204</v>
      </c>
      <c r="AEE27">
        <v>24.796191406039899</v>
      </c>
      <c r="AEF27">
        <v>23.899372756824299</v>
      </c>
      <c r="AEG27">
        <v>1.7</v>
      </c>
      <c r="AEH27">
        <v>10.178987719114501</v>
      </c>
      <c r="AEI27">
        <v>0.74986298284862796</v>
      </c>
      <c r="AEJ27">
        <v>25.058545686581802</v>
      </c>
      <c r="AEK27">
        <v>23.900087828925699</v>
      </c>
      <c r="AEL27">
        <v>1.7</v>
      </c>
      <c r="AEM27">
        <v>5.1864606440953196</v>
      </c>
      <c r="AEN27">
        <v>0.69985248292271396</v>
      </c>
      <c r="AEO27">
        <v>25.055230703365702</v>
      </c>
      <c r="AEP27">
        <v>23.900096202349001</v>
      </c>
      <c r="AEQ27">
        <v>1.7</v>
      </c>
      <c r="AER27">
        <v>6.5091786920399297</v>
      </c>
      <c r="AES27">
        <v>0.699833592465129</v>
      </c>
      <c r="AET27">
        <v>25.0549936488488</v>
      </c>
      <c r="AEU27">
        <v>23.903824640593299</v>
      </c>
      <c r="AEV27">
        <v>1.7</v>
      </c>
      <c r="AEW27">
        <v>5.0577964450047999</v>
      </c>
      <c r="AEX27">
        <v>0.699876250868122</v>
      </c>
      <c r="AEY27">
        <v>24.8074412922698</v>
      </c>
      <c r="AEZ27">
        <v>23.9017214783367</v>
      </c>
      <c r="AFA27">
        <v>1.7</v>
      </c>
      <c r="AFB27">
        <v>8.2271858020608999</v>
      </c>
      <c r="AFC27">
        <v>0.749821197189669</v>
      </c>
      <c r="AFD27">
        <v>25.0454828106181</v>
      </c>
      <c r="AFE27">
        <v>23.9017648671818</v>
      </c>
      <c r="AFF27">
        <v>1.7</v>
      </c>
      <c r="AFG27">
        <v>5.1239401742297899</v>
      </c>
      <c r="AFH27">
        <v>0.69978514828044402</v>
      </c>
      <c r="AFI27">
        <v>25.044266987050499</v>
      </c>
      <c r="AFJ27">
        <v>23.902482229214499</v>
      </c>
      <c r="AFK27">
        <v>1.7</v>
      </c>
      <c r="AFL27">
        <v>5.6786653969048704</v>
      </c>
      <c r="AFM27">
        <v>0.69977457404177801</v>
      </c>
      <c r="AFN27">
        <v>25.040477435778801</v>
      </c>
      <c r="AFO27">
        <v>23.9061603673801</v>
      </c>
      <c r="AFP27">
        <v>1.7</v>
      </c>
      <c r="AFQ27">
        <v>4.6220857995625897</v>
      </c>
      <c r="AFR27">
        <v>0.69984163655327203</v>
      </c>
      <c r="AFS27">
        <v>-0.42967033709491198</v>
      </c>
      <c r="AFT27">
        <v>-0.439250937793289</v>
      </c>
      <c r="AFU27">
        <v>-0.42546551447105901</v>
      </c>
      <c r="AFV27">
        <v>-0.43001698809734201</v>
      </c>
      <c r="AFW27">
        <v>-0.36622283606053302</v>
      </c>
      <c r="AFX27">
        <v>-0.37841165578028901</v>
      </c>
      <c r="AFY27">
        <v>-0.36104208564755802</v>
      </c>
      <c r="AFZ27">
        <v>-0.36879433164651998</v>
      </c>
      <c r="AGA27">
        <v>-0.36576950399916303</v>
      </c>
      <c r="AGB27">
        <v>-0.37438092699931502</v>
      </c>
      <c r="AGC27">
        <v>-0.36172928691984402</v>
      </c>
      <c r="AGD27">
        <v>-0.36862992371901199</v>
      </c>
      <c r="AGE27">
        <v>-0.435966198620171</v>
      </c>
      <c r="AGF27">
        <v>-0.37492300054840999</v>
      </c>
      <c r="AGG27">
        <v>-0.35827218387377202</v>
      </c>
      <c r="AGH27">
        <v>0</v>
      </c>
      <c r="AGI27">
        <v>0</v>
      </c>
      <c r="AGJ27">
        <v>0</v>
      </c>
      <c r="AGK27">
        <v>0</v>
      </c>
      <c r="AGL27">
        <v>0</v>
      </c>
      <c r="AGM27">
        <v>0</v>
      </c>
      <c r="AGN27">
        <v>0</v>
      </c>
      <c r="AGO27">
        <v>0</v>
      </c>
      <c r="AGP27">
        <v>0</v>
      </c>
      <c r="AGQ27">
        <v>0</v>
      </c>
      <c r="AGR27">
        <v>0</v>
      </c>
      <c r="AGS27">
        <v>0</v>
      </c>
      <c r="AGT27">
        <v>0</v>
      </c>
      <c r="AGU27">
        <v>0</v>
      </c>
      <c r="AGV27">
        <v>0</v>
      </c>
      <c r="AGW27">
        <v>0</v>
      </c>
      <c r="AGX27">
        <v>0</v>
      </c>
      <c r="AGY27">
        <v>0</v>
      </c>
      <c r="AGZ27">
        <v>0</v>
      </c>
      <c r="AHA27">
        <v>0</v>
      </c>
      <c r="AHB27">
        <v>0</v>
      </c>
      <c r="AHC27">
        <v>0</v>
      </c>
      <c r="AHD27">
        <v>0</v>
      </c>
      <c r="AHE27">
        <v>0</v>
      </c>
      <c r="AHF27">
        <v>0</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B27">
        <v>0</v>
      </c>
      <c r="AID27">
        <v>0</v>
      </c>
      <c r="AIF27">
        <v>0</v>
      </c>
      <c r="AIH27">
        <v>0</v>
      </c>
      <c r="AIJ27">
        <v>0</v>
      </c>
      <c r="AIL27">
        <v>0</v>
      </c>
      <c r="AIN27">
        <v>0</v>
      </c>
      <c r="AIP27">
        <v>0</v>
      </c>
      <c r="AIR27">
        <v>0</v>
      </c>
      <c r="AIT27">
        <v>0</v>
      </c>
      <c r="AIV27">
        <v>0</v>
      </c>
      <c r="AIX27">
        <v>0</v>
      </c>
      <c r="AIZ27">
        <v>0</v>
      </c>
      <c r="AJB27">
        <v>0</v>
      </c>
      <c r="AJD27">
        <v>0</v>
      </c>
      <c r="AJE27">
        <v>2.7144675521566901E-3</v>
      </c>
      <c r="AJG27">
        <v>72025.193465324701</v>
      </c>
      <c r="AJJ27">
        <v>5507.9844284519704</v>
      </c>
      <c r="AJL27">
        <v>1165.10495002878</v>
      </c>
      <c r="AJM27">
        <v>49.254898758414697</v>
      </c>
      <c r="AJN27">
        <v>49.934647561377602</v>
      </c>
      <c r="AJO27">
        <v>92.131775829213694</v>
      </c>
      <c r="AJP27">
        <v>218.97266997806901</v>
      </c>
      <c r="AJQ27">
        <v>49.599794749999504</v>
      </c>
      <c r="AJR27">
        <v>47.333165278247698</v>
      </c>
      <c r="AJS27">
        <v>80.969324368585603</v>
      </c>
      <c r="AJT27">
        <v>151.57832991615001</v>
      </c>
      <c r="AJU27">
        <v>19.857578599590401</v>
      </c>
      <c r="AJV27">
        <v>21.938704312307699</v>
      </c>
      <c r="AJW27">
        <v>31.3085374851625</v>
      </c>
      <c r="AJX27">
        <v>122.76032369691499</v>
      </c>
      <c r="AJY27">
        <v>0</v>
      </c>
      <c r="AJZ27">
        <v>0</v>
      </c>
      <c r="AKA27">
        <v>0</v>
      </c>
      <c r="AKB27">
        <v>72025.193465324701</v>
      </c>
      <c r="AKC27">
        <v>0</v>
      </c>
      <c r="AKD27">
        <v>0</v>
      </c>
      <c r="AKE27">
        <v>0</v>
      </c>
      <c r="AKF27">
        <v>0</v>
      </c>
      <c r="AKG27">
        <v>15.060602261103201</v>
      </c>
      <c r="AKH27">
        <v>15.060602261103201</v>
      </c>
      <c r="AKI27">
        <v>0</v>
      </c>
      <c r="AKJ27">
        <v>0</v>
      </c>
      <c r="AKK27">
        <v>0</v>
      </c>
      <c r="AKL27">
        <v>0</v>
      </c>
      <c r="AKM27">
        <v>0</v>
      </c>
      <c r="AKN27">
        <v>15.060602261103201</v>
      </c>
      <c r="AKO27">
        <v>15.060602261103201</v>
      </c>
      <c r="AKP27">
        <v>0</v>
      </c>
      <c r="AKQ27">
        <v>0</v>
      </c>
      <c r="AKR27">
        <v>0</v>
      </c>
      <c r="AKV27">
        <v>369884.85610865703</v>
      </c>
      <c r="AKZ27">
        <v>4674616.5748551702</v>
      </c>
      <c r="ALD27">
        <v>22.770653200924599</v>
      </c>
      <c r="ALE27">
        <v>21.11</v>
      </c>
      <c r="ALF27">
        <v>12.128065773938999</v>
      </c>
      <c r="ALG27">
        <v>84187.337018794497</v>
      </c>
      <c r="ALH27">
        <v>461.34201092547698</v>
      </c>
      <c r="ALJ27">
        <v>15.057849101067999</v>
      </c>
      <c r="ALK27">
        <v>9.0504065207032396E-3</v>
      </c>
      <c r="ALL27">
        <v>8.9164624126066307</v>
      </c>
      <c r="ALM27">
        <v>21.003</v>
      </c>
      <c r="ALN27">
        <v>8.9164624126066307</v>
      </c>
      <c r="ALO27">
        <v>0</v>
      </c>
      <c r="ALP27">
        <v>24.7422001126887</v>
      </c>
      <c r="ALQ27">
        <v>9.6288627859289402E-3</v>
      </c>
      <c r="ALR27">
        <v>49.484563778216298</v>
      </c>
      <c r="ALS27">
        <v>8.9164624126066307</v>
      </c>
      <c r="ALT27">
        <v>15.0578493485549</v>
      </c>
      <c r="ALU27">
        <v>8.9164624126066307</v>
      </c>
      <c r="ALV27">
        <v>15.5600221707254</v>
      </c>
      <c r="ALW27">
        <v>8.9164624126066307</v>
      </c>
      <c r="ALX27">
        <v>7.22</v>
      </c>
      <c r="ALY27">
        <v>1.28775692775601E-3</v>
      </c>
      <c r="ALZ27">
        <v>20.5998209870727</v>
      </c>
      <c r="AMA27">
        <v>1.28775692775601E-3</v>
      </c>
      <c r="AMB27">
        <v>0</v>
      </c>
      <c r="AMC27">
        <v>20.6169993054217</v>
      </c>
      <c r="AMD27">
        <v>1.28775692775601E-3</v>
      </c>
      <c r="AME27">
        <v>20.5998209870727</v>
      </c>
      <c r="AMF27">
        <v>1.28775692775601E-3</v>
      </c>
      <c r="AMG27">
        <v>7.22</v>
      </c>
      <c r="AMH27">
        <v>1.28775692775601E-3</v>
      </c>
      <c r="AMI27">
        <v>1.21280625272207E-2</v>
      </c>
      <c r="AMJ27">
        <v>8.9164624126066307</v>
      </c>
      <c r="AMK27">
        <v>20.033147942323701</v>
      </c>
      <c r="AML27">
        <v>0.18761396706031799</v>
      </c>
      <c r="AMM27">
        <v>18.3758577884517</v>
      </c>
      <c r="AMN27">
        <v>1.0723780098581099</v>
      </c>
      <c r="AMO27">
        <v>20.016709475833501</v>
      </c>
      <c r="AMP27">
        <v>0.179610187463249</v>
      </c>
      <c r="AMQ27">
        <v>20.095988937919799</v>
      </c>
      <c r="AMR27">
        <v>0.32611569699507598</v>
      </c>
      <c r="AMS27">
        <v>20.007130973245001</v>
      </c>
      <c r="AMT27">
        <v>0.28469922048285601</v>
      </c>
      <c r="AMU27">
        <v>18.733403367379498</v>
      </c>
      <c r="AMV27">
        <v>1.4344839610974101</v>
      </c>
      <c r="AMW27">
        <v>21.1989174203643</v>
      </c>
      <c r="AMX27">
        <v>0.36690861043181799</v>
      </c>
      <c r="AMY27">
        <v>21.219345455496899</v>
      </c>
      <c r="AMZ27">
        <v>0.37778592242643499</v>
      </c>
      <c r="ANA27">
        <v>21.210881890157701</v>
      </c>
      <c r="ANB27">
        <v>0.60968801716007903</v>
      </c>
      <c r="ANC27">
        <v>21.206917007611999</v>
      </c>
      <c r="AND27">
        <v>0.58259206928224105</v>
      </c>
      <c r="ANE27">
        <v>18.768230054361702</v>
      </c>
      <c r="ANF27">
        <v>1.5329551405367099</v>
      </c>
      <c r="ANG27">
        <v>21.235818171320801</v>
      </c>
      <c r="ANH27">
        <v>0.37315135276505201</v>
      </c>
      <c r="ANI27">
        <v>21.261415444103701</v>
      </c>
      <c r="ANJ27">
        <v>0.38465222112966302</v>
      </c>
      <c r="ANK27">
        <v>21.1871512295745</v>
      </c>
      <c r="ANL27">
        <v>0.61163990924423794</v>
      </c>
      <c r="ANM27">
        <v>21.2411755489589</v>
      </c>
      <c r="ANN27">
        <v>0.59218812667337795</v>
      </c>
      <c r="ANO27">
        <v>2.0504170818595999</v>
      </c>
      <c r="ANP27">
        <v>3.3714585803979902</v>
      </c>
      <c r="ANQ27">
        <v>3.4945867503490402</v>
      </c>
      <c r="ANR27">
        <v>18.3758577884517</v>
      </c>
      <c r="ANS27">
        <v>19.9268326006612</v>
      </c>
      <c r="ANT27">
        <v>19.938090943601399</v>
      </c>
      <c r="ANU27">
        <v>19.917732594807699</v>
      </c>
      <c r="ANV27">
        <v>19.789991887885598</v>
      </c>
      <c r="ANW27">
        <v>18.733403367379498</v>
      </c>
      <c r="ANX27">
        <v>21.0897871698355</v>
      </c>
      <c r="ANY27">
        <v>21.111894390627601</v>
      </c>
      <c r="ANZ27">
        <v>21.078358879343199</v>
      </c>
      <c r="AOA27">
        <v>20.918913743706799</v>
      </c>
      <c r="AOB27">
        <v>18.768230054361702</v>
      </c>
      <c r="AOC27">
        <v>21.127763168567</v>
      </c>
      <c r="AOD27">
        <v>21.161381386776998</v>
      </c>
      <c r="AOE27">
        <v>21.1300248399141</v>
      </c>
      <c r="AOF27">
        <v>20.985690901036101</v>
      </c>
      <c r="AOG27">
        <v>24.7422001126887</v>
      </c>
      <c r="AOH27">
        <v>8.9164624126066307</v>
      </c>
      <c r="AOI27">
        <v>24.848312735708198</v>
      </c>
      <c r="AOJ27">
        <v>8.9164624126066307</v>
      </c>
    </row>
    <row r="28" spans="1:1076">
      <c r="A28" t="s">
        <v>2972</v>
      </c>
      <c r="B28">
        <v>20.753250000000001</v>
      </c>
      <c r="D28">
        <v>15.907278657932901</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-14.2378046672791</v>
      </c>
      <c r="GC28">
        <v>-82.6902103569969</v>
      </c>
      <c r="GD28">
        <v>-182.743087158886</v>
      </c>
      <c r="GE28">
        <v>-14.4101000249546</v>
      </c>
      <c r="GF28">
        <v>-43.7389208084576</v>
      </c>
      <c r="GG28">
        <v>-169.89643140967999</v>
      </c>
      <c r="GH28">
        <v>-19.377753431221201</v>
      </c>
      <c r="GI28">
        <v>-65.295604884440095</v>
      </c>
      <c r="GJ28">
        <v>-266.33409231546199</v>
      </c>
      <c r="GK28">
        <v>-8.4471206156645504</v>
      </c>
      <c r="GL28">
        <v>-37.515114660139801</v>
      </c>
      <c r="GM28">
        <v>-155.234749671716</v>
      </c>
      <c r="GN28">
        <v>-33.439074694225702</v>
      </c>
      <c r="GO28">
        <v>24.153967042182298</v>
      </c>
      <c r="GP28">
        <v>24.392398592905401</v>
      </c>
      <c r="GQ28">
        <v>-40.178482193727199</v>
      </c>
      <c r="GR28">
        <v>-171.94864648714201</v>
      </c>
      <c r="GS28">
        <v>-419.31237763175602</v>
      </c>
      <c r="GT28">
        <v>-24.465866938902298</v>
      </c>
      <c r="GU28">
        <v>24.3705452360742</v>
      </c>
      <c r="GV28">
        <v>24.577822760621</v>
      </c>
      <c r="GW28">
        <v>-29.0185556984252</v>
      </c>
      <c r="GX28">
        <v>-108.452205362885</v>
      </c>
      <c r="GY28">
        <v>-232.80754701825799</v>
      </c>
      <c r="GZ28">
        <v>-36.8865748666435</v>
      </c>
      <c r="HA28">
        <v>24.378258373711901</v>
      </c>
      <c r="HB28">
        <v>24.591562437055199</v>
      </c>
      <c r="HC28">
        <v>-45.929744961480601</v>
      </c>
      <c r="HD28">
        <v>-173.87733509881801</v>
      </c>
      <c r="HE28">
        <v>-379.4025158494</v>
      </c>
      <c r="HF28">
        <v>-22.378454620930999</v>
      </c>
      <c r="HG28">
        <v>24.458697995068398</v>
      </c>
      <c r="HH28">
        <v>24.634497989352901</v>
      </c>
      <c r="HI28">
        <v>-28.164909594126598</v>
      </c>
      <c r="HJ28">
        <v>-98.553686363091202</v>
      </c>
      <c r="HK28">
        <v>-200.81950253586399</v>
      </c>
      <c r="HL28">
        <v>35.068423331761899</v>
      </c>
      <c r="HM28">
        <v>25.113456480560401</v>
      </c>
      <c r="HN28">
        <v>25.271759917688399</v>
      </c>
      <c r="HO28">
        <v>122.18609315495</v>
      </c>
      <c r="HP28">
        <v>34.099050367924299</v>
      </c>
      <c r="HQ28">
        <v>24.819005330634202</v>
      </c>
      <c r="HR28">
        <v>3.1399157879693198</v>
      </c>
      <c r="HS28">
        <v>21.286137033683499</v>
      </c>
      <c r="HT28">
        <v>25.191875113075501</v>
      </c>
      <c r="HU28">
        <v>25.3228976333845</v>
      </c>
      <c r="HV28">
        <v>69.469412071464703</v>
      </c>
      <c r="HW28">
        <v>18.524861496682899</v>
      </c>
      <c r="HX28">
        <v>24.949497302663602</v>
      </c>
      <c r="HY28">
        <v>-8.4889324381845999</v>
      </c>
      <c r="HZ28">
        <v>25.218765179952801</v>
      </c>
      <c r="IA28">
        <v>25.342907853196301</v>
      </c>
      <c r="IB28">
        <v>120.699735201945</v>
      </c>
      <c r="IC28">
        <v>35.196560648755401</v>
      </c>
      <c r="ID28">
        <v>43.772934797479301</v>
      </c>
      <c r="IE28">
        <v>24.984454118924699</v>
      </c>
      <c r="IF28">
        <v>-8.5456057787228996</v>
      </c>
      <c r="IG28">
        <v>15.2031311423163</v>
      </c>
      <c r="IH28">
        <v>25.240212060885099</v>
      </c>
      <c r="II28">
        <v>25.363860106303999</v>
      </c>
      <c r="IJ28">
        <v>73.729355761165706</v>
      </c>
      <c r="IK28">
        <v>16.338625028348599</v>
      </c>
      <c r="IL28">
        <v>26.788416087249601</v>
      </c>
      <c r="IM28">
        <v>41.040749820645303</v>
      </c>
      <c r="IN28">
        <v>25.026915807238101</v>
      </c>
      <c r="IO28">
        <v>0.58535074356304695</v>
      </c>
      <c r="IP28">
        <v>-1.95022655010755</v>
      </c>
      <c r="IQ28">
        <v>49.898078905316702</v>
      </c>
      <c r="IR28">
        <v>22.784622183479499</v>
      </c>
      <c r="IS28">
        <v>25.872992101529199</v>
      </c>
      <c r="IT28">
        <v>9.6985948601021992</v>
      </c>
      <c r="IU28">
        <v>-755.16105458533696</v>
      </c>
      <c r="IV28">
        <v>-25.5789256929198</v>
      </c>
      <c r="IW28">
        <v>24.444196234794401</v>
      </c>
      <c r="IX28">
        <v>24.819005330634202</v>
      </c>
      <c r="IY28">
        <v>-9.7828669289222105</v>
      </c>
      <c r="IZ28">
        <v>-126.35833648118501</v>
      </c>
      <c r="JA28">
        <v>-464.759134778884</v>
      </c>
      <c r="JB28">
        <v>-19.418843878043301</v>
      </c>
      <c r="JC28">
        <v>24.617389374474399</v>
      </c>
      <c r="JD28">
        <v>24.949497302663602</v>
      </c>
      <c r="JE28">
        <v>-9.99847106697562</v>
      </c>
      <c r="JF28">
        <v>-81.122077586742293</v>
      </c>
      <c r="JG28">
        <v>-258.12415457271101</v>
      </c>
      <c r="JH28">
        <v>-28.2759426397947</v>
      </c>
      <c r="JI28">
        <v>24.649349808581899</v>
      </c>
      <c r="JJ28">
        <v>24.984454118924699</v>
      </c>
      <c r="JK28">
        <v>-13.715654412228499</v>
      </c>
      <c r="JL28">
        <v>-121.86649712317001</v>
      </c>
      <c r="JM28">
        <v>-402.48466385917499</v>
      </c>
      <c r="JN28">
        <v>-16.191175382748298</v>
      </c>
      <c r="JO28">
        <v>24.724570314980799</v>
      </c>
      <c r="JP28">
        <v>25.026915807238101</v>
      </c>
      <c r="JQ28">
        <v>0.36864351119426297</v>
      </c>
      <c r="JR28">
        <v>-6.5167239187162798</v>
      </c>
      <c r="JS28">
        <v>1.1051600048619801</v>
      </c>
      <c r="JT28">
        <v>-62.7567725278235</v>
      </c>
      <c r="JU28">
        <v>-212.82701342877999</v>
      </c>
      <c r="JV28">
        <v>37.169190617151003</v>
      </c>
      <c r="JW28">
        <v>53.914944751088697</v>
      </c>
      <c r="JX28">
        <v>3.0457547353955499</v>
      </c>
      <c r="JY28">
        <v>21.306086849535301</v>
      </c>
      <c r="JZ28">
        <v>24.120618328566302</v>
      </c>
      <c r="KA28">
        <v>-10.1589707047369</v>
      </c>
      <c r="KB28">
        <v>35.224251749719002</v>
      </c>
      <c r="KC28">
        <v>55.907387137258603</v>
      </c>
      <c r="KD28">
        <v>-11.8484961997195</v>
      </c>
      <c r="KE28">
        <v>26.366822347886</v>
      </c>
      <c r="KF28">
        <v>23.753102421240101</v>
      </c>
      <c r="KG28">
        <v>-4.96428419900269</v>
      </c>
      <c r="KH28">
        <v>0.47212337930883702</v>
      </c>
      <c r="KI28">
        <v>46.2386090391024</v>
      </c>
      <c r="KJ28">
        <v>-5.5153234128908801</v>
      </c>
      <c r="KK28">
        <v>-25.214050423003201</v>
      </c>
      <c r="KL28">
        <v>24.4190623612118</v>
      </c>
      <c r="KM28">
        <v>24.828413060108801</v>
      </c>
      <c r="KN28">
        <v>-9.5667121263588797</v>
      </c>
      <c r="KO28">
        <v>24.002823255828702</v>
      </c>
      <c r="KP28">
        <v>15.037511830947301</v>
      </c>
      <c r="KQ28">
        <v>-143.71662766692199</v>
      </c>
      <c r="KR28">
        <v>-546.31129243738701</v>
      </c>
      <c r="KS28">
        <v>-20.179955174603599</v>
      </c>
      <c r="KT28">
        <v>24.5167650437511</v>
      </c>
      <c r="KU28">
        <v>24.909963202037702</v>
      </c>
      <c r="KV28">
        <v>-11.346716347191901</v>
      </c>
      <c r="KW28">
        <v>24.113217606775201</v>
      </c>
      <c r="KX28">
        <v>15.1426886032508</v>
      </c>
      <c r="KY28">
        <v>-104.526421849874</v>
      </c>
      <c r="KZ28">
        <v>-346.76963826839801</v>
      </c>
      <c r="LA28">
        <v>-29.7292913205156</v>
      </c>
      <c r="LB28">
        <v>24.5401792333519</v>
      </c>
      <c r="LC28">
        <v>24.9422426766751</v>
      </c>
      <c r="LD28">
        <v>-16.302285994799899</v>
      </c>
      <c r="LE28">
        <v>24.130304187619299</v>
      </c>
      <c r="LF28">
        <v>15.0406037130544</v>
      </c>
      <c r="LG28">
        <v>-162.34577782191801</v>
      </c>
      <c r="LH28">
        <v>-553.21279291951703</v>
      </c>
      <c r="LI28">
        <v>-17.832021945910999</v>
      </c>
      <c r="LJ28">
        <v>24.5777976789443</v>
      </c>
      <c r="LK28">
        <v>24.964276318790599</v>
      </c>
      <c r="LL28">
        <v>-9.1617809226880809</v>
      </c>
      <c r="LM28">
        <v>24.183174778273099</v>
      </c>
      <c r="LN28">
        <v>15.537951606622901</v>
      </c>
      <c r="LO28">
        <v>-95.9978319127394</v>
      </c>
      <c r="LP28">
        <v>-332.6871959325</v>
      </c>
      <c r="LQ28">
        <v>12.6508439522106</v>
      </c>
      <c r="LR28">
        <v>19.8506055343375</v>
      </c>
      <c r="LS28">
        <v>16.314</v>
      </c>
      <c r="LT28">
        <v>21.6052006064088</v>
      </c>
      <c r="LU28">
        <v>-1244.42056141746</v>
      </c>
      <c r="LV28">
        <v>21.147831365668299</v>
      </c>
      <c r="LW28">
        <v>23.446863496939901</v>
      </c>
      <c r="LX28">
        <v>508.00466057100601</v>
      </c>
      <c r="LY28">
        <v>7.19931381934824</v>
      </c>
      <c r="LZ28">
        <v>19.944439258390101</v>
      </c>
      <c r="MA28">
        <v>16.314</v>
      </c>
      <c r="MB28">
        <v>4.0940927102486402</v>
      </c>
      <c r="MC28">
        <v>-802.68102742963902</v>
      </c>
      <c r="MD28">
        <v>21.252229309615601</v>
      </c>
      <c r="ME28">
        <v>23.5484302885211</v>
      </c>
      <c r="MF28">
        <v>315.502278674872</v>
      </c>
      <c r="MG28">
        <v>10.946174134435401</v>
      </c>
      <c r="MH28">
        <v>19.933418622801401</v>
      </c>
      <c r="MI28">
        <v>16.314</v>
      </c>
      <c r="MJ28">
        <v>5.7483386389883799</v>
      </c>
      <c r="MK28">
        <v>-1278.7185599899899</v>
      </c>
      <c r="ML28">
        <v>21.2508192292877</v>
      </c>
      <c r="MM28">
        <v>23.566425006337202</v>
      </c>
      <c r="MN28">
        <v>499.71240262515198</v>
      </c>
      <c r="MO28">
        <v>8.32311053136951</v>
      </c>
      <c r="MP28">
        <v>19.9760287316434</v>
      </c>
      <c r="MQ28">
        <v>16.314</v>
      </c>
      <c r="MR28">
        <v>9.2747671160447993</v>
      </c>
      <c r="MS28">
        <v>-804.20036194042098</v>
      </c>
      <c r="MT28">
        <v>21.2932583927232</v>
      </c>
      <c r="MU28">
        <v>23.595853899868501</v>
      </c>
      <c r="MV28">
        <v>322.93069290571998</v>
      </c>
      <c r="MW28">
        <v>44.740157558101401</v>
      </c>
      <c r="MX28">
        <v>22.878476983535698</v>
      </c>
      <c r="MY28">
        <v>23.887341974216401</v>
      </c>
      <c r="MZ28">
        <v>732.32885750540004</v>
      </c>
      <c r="NA28">
        <v>617.77820447930105</v>
      </c>
      <c r="NB28">
        <v>23.068747395115899</v>
      </c>
      <c r="NC28">
        <v>24.414299289073799</v>
      </c>
      <c r="ND28">
        <v>803.67142809305199</v>
      </c>
      <c r="NE28">
        <v>29.488059508089499</v>
      </c>
      <c r="NF28">
        <v>23.103806556447601</v>
      </c>
      <c r="NG28">
        <v>24.141533522573202</v>
      </c>
      <c r="NH28">
        <v>478.33066509825198</v>
      </c>
      <c r="NI28">
        <v>443.25243738292397</v>
      </c>
      <c r="NJ28">
        <v>23.245961054245701</v>
      </c>
      <c r="NK28">
        <v>24.535118351104799</v>
      </c>
      <c r="NL28">
        <v>512.18019182047101</v>
      </c>
      <c r="NM28">
        <v>44.803479394609901</v>
      </c>
      <c r="NN28">
        <v>23.102937286300602</v>
      </c>
      <c r="NO28">
        <v>24.142512970372</v>
      </c>
      <c r="NP28">
        <v>757.60295367912101</v>
      </c>
      <c r="NQ28">
        <v>689.18984421156904</v>
      </c>
      <c r="NR28">
        <v>23.2545113948715</v>
      </c>
      <c r="NS28">
        <v>24.5622801592828</v>
      </c>
      <c r="NT28">
        <v>814.43620720589399</v>
      </c>
      <c r="NU28">
        <v>31.737466236742801</v>
      </c>
      <c r="NV28">
        <v>23.2085802926775</v>
      </c>
      <c r="NW28">
        <v>24.2632259209715</v>
      </c>
      <c r="NX28">
        <v>1.7</v>
      </c>
      <c r="NY28">
        <v>498.97762571428001</v>
      </c>
      <c r="NZ28">
        <v>482.35801376070901</v>
      </c>
      <c r="OA28">
        <v>23.3244447396646</v>
      </c>
      <c r="OB28">
        <v>24.593222046073802</v>
      </c>
      <c r="OC28">
        <v>1.7</v>
      </c>
      <c r="OD28">
        <v>526.56702144355302</v>
      </c>
      <c r="OE28">
        <v>1.7</v>
      </c>
      <c r="OF28">
        <v>1.7</v>
      </c>
      <c r="OG28">
        <v>45.508661255093301</v>
      </c>
      <c r="OH28">
        <v>22.986334275157901</v>
      </c>
      <c r="OI28">
        <v>24.079529411897902</v>
      </c>
      <c r="OJ28">
        <v>748.57517781125296</v>
      </c>
      <c r="OK28">
        <v>664.52614651332203</v>
      </c>
      <c r="OL28">
        <v>23.1470361104357</v>
      </c>
      <c r="OM28">
        <v>24.4511539346957</v>
      </c>
      <c r="ON28">
        <v>808.830905076769</v>
      </c>
      <c r="OO28">
        <v>30.060636713167899</v>
      </c>
      <c r="OP28">
        <v>23.183630923342399</v>
      </c>
      <c r="OQ28">
        <v>24.2994868781383</v>
      </c>
      <c r="OR28">
        <v>488.75556595790601</v>
      </c>
      <c r="OS28">
        <v>473.02230688637701</v>
      </c>
      <c r="OT28">
        <v>23.295699238154199</v>
      </c>
      <c r="OU28">
        <v>24.543432069215601</v>
      </c>
      <c r="OV28">
        <v>515.44103476611497</v>
      </c>
      <c r="OW28">
        <v>45.947147312471799</v>
      </c>
      <c r="OX28">
        <v>23.211476207972499</v>
      </c>
      <c r="OY28">
        <v>24.331674704873901</v>
      </c>
      <c r="OZ28">
        <v>779.85846018519305</v>
      </c>
      <c r="PA28">
        <v>753.52605199515597</v>
      </c>
      <c r="PB28">
        <v>23.322382127045401</v>
      </c>
      <c r="PC28">
        <v>24.575037119368599</v>
      </c>
      <c r="PD28">
        <v>821.44303076732604</v>
      </c>
      <c r="PE28">
        <v>32.536027655236303</v>
      </c>
      <c r="PF28">
        <v>23.3167361890081</v>
      </c>
      <c r="PG28">
        <v>24.445318810881702</v>
      </c>
      <c r="PH28">
        <v>1.7</v>
      </c>
      <c r="PI28">
        <v>513.46031783027195</v>
      </c>
      <c r="PJ28">
        <v>524.37154878004503</v>
      </c>
      <c r="PK28">
        <v>23.390707662841798</v>
      </c>
      <c r="PL28">
        <v>24.5996845009068</v>
      </c>
      <c r="PM28">
        <v>1.7</v>
      </c>
      <c r="PN28">
        <v>531.07424787821503</v>
      </c>
      <c r="PO28">
        <v>24.051424334156899</v>
      </c>
      <c r="PP28">
        <v>24.173074564639698</v>
      </c>
      <c r="PQ28">
        <v>24.183436268461001</v>
      </c>
      <c r="PR28">
        <v>24.223773696034499</v>
      </c>
      <c r="PS28">
        <v>24.1566211713161</v>
      </c>
      <c r="PT28">
        <v>24.6576391739348</v>
      </c>
      <c r="PU28">
        <v>24.760885527305401</v>
      </c>
      <c r="PV28">
        <v>24.789823091778501</v>
      </c>
      <c r="PW28">
        <v>24.8254549363044</v>
      </c>
      <c r="PX28">
        <v>24.763066171881601</v>
      </c>
      <c r="PY28">
        <v>24.685686939286001</v>
      </c>
      <c r="PZ28">
        <v>24.755290714694201</v>
      </c>
      <c r="QA28">
        <v>24.783976800687601</v>
      </c>
      <c r="QB28">
        <v>24.808345334528099</v>
      </c>
      <c r="QC28">
        <v>24.909579017523502</v>
      </c>
      <c r="QD28">
        <v>22.2316270410304</v>
      </c>
      <c r="QE28">
        <v>24.400388787394501</v>
      </c>
      <c r="QF28">
        <v>24.645139740685298</v>
      </c>
      <c r="QG28">
        <v>24.662646172532199</v>
      </c>
      <c r="QH28">
        <v>24.682924771641598</v>
      </c>
      <c r="QI28">
        <v>24.905532153880198</v>
      </c>
      <c r="QJ28">
        <v>24.532264941120498</v>
      </c>
      <c r="QK28">
        <v>24.6469931211806</v>
      </c>
      <c r="QL28">
        <v>24.672718044744599</v>
      </c>
      <c r="QM28">
        <v>24.699296099493299</v>
      </c>
      <c r="QN28">
        <v>159.77453318369101</v>
      </c>
      <c r="QO28">
        <v>25.062937500824599</v>
      </c>
      <c r="QP28">
        <v>-238.365386002561</v>
      </c>
      <c r="QQ28">
        <v>24.5570365198428</v>
      </c>
      <c r="QR28">
        <v>24.647162390286599</v>
      </c>
      <c r="QS28">
        <v>24.672920178829902</v>
      </c>
      <c r="QT28">
        <v>24.690520677250099</v>
      </c>
      <c r="QU28">
        <v>25.107729083218899</v>
      </c>
      <c r="QV28">
        <v>18.7816672019915</v>
      </c>
      <c r="QW28">
        <v>46498.990419007001</v>
      </c>
      <c r="QX28">
        <v>0</v>
      </c>
      <c r="QY28">
        <v>30887.656003730499</v>
      </c>
      <c r="QZ28">
        <v>0</v>
      </c>
      <c r="RA28">
        <v>0</v>
      </c>
      <c r="RB28">
        <v>406.80772541923602</v>
      </c>
      <c r="RC28">
        <v>0</v>
      </c>
      <c r="RD28">
        <v>257.65635897590198</v>
      </c>
      <c r="RE28">
        <v>14614.644512000699</v>
      </c>
      <c r="RF28">
        <v>0</v>
      </c>
      <c r="RG28">
        <v>9725.9042154427098</v>
      </c>
      <c r="RH28">
        <v>0</v>
      </c>
      <c r="RI28">
        <v>0</v>
      </c>
      <c r="RJ28">
        <v>1999.84261697228</v>
      </c>
      <c r="RK28">
        <v>24.7493532406321</v>
      </c>
      <c r="RL28">
        <v>-1999.63540844063</v>
      </c>
      <c r="RM28">
        <v>-6452.2040699668396</v>
      </c>
      <c r="RN28">
        <v>-1999.63540844063</v>
      </c>
      <c r="RO28">
        <v>0</v>
      </c>
      <c r="RP28">
        <v>1202.9223287319601</v>
      </c>
      <c r="RQ28">
        <v>25.117204916730799</v>
      </c>
      <c r="RR28">
        <v>-1203.01952053635</v>
      </c>
      <c r="RS28">
        <v>-4021.8532173400799</v>
      </c>
      <c r="RT28">
        <v>-1203.01952053635</v>
      </c>
      <c r="RU28">
        <v>0</v>
      </c>
      <c r="RV28">
        <v>1912.4609037156799</v>
      </c>
      <c r="RW28">
        <v>25.1418560766034</v>
      </c>
      <c r="RX28">
        <v>-1912.59711455717</v>
      </c>
      <c r="RY28">
        <v>-6331.5412600726404</v>
      </c>
      <c r="RZ28">
        <v>-1912.59711455717</v>
      </c>
      <c r="SA28">
        <v>0</v>
      </c>
      <c r="SB28">
        <v>1241.2778304605299</v>
      </c>
      <c r="SC28">
        <v>25.142075847248801</v>
      </c>
      <c r="SD28">
        <v>-1241.23463054697</v>
      </c>
      <c r="SE28">
        <v>-4043.0276148358798</v>
      </c>
      <c r="SF28">
        <v>-1241.23463054697</v>
      </c>
      <c r="SG28">
        <v>0</v>
      </c>
      <c r="SH28">
        <v>9719.6117312247206</v>
      </c>
      <c r="SI28">
        <v>25.6544431364442</v>
      </c>
      <c r="SJ28">
        <v>-9765.7665671252507</v>
      </c>
      <c r="SK28">
        <v>-31002.239830867598</v>
      </c>
      <c r="SL28">
        <v>-9765.7665671252507</v>
      </c>
      <c r="SM28">
        <v>21.1111</v>
      </c>
      <c r="SN28">
        <v>23.8889</v>
      </c>
      <c r="SO28">
        <v>264.78948153791401</v>
      </c>
      <c r="SP28">
        <v>0</v>
      </c>
      <c r="SQ28">
        <v>24.493139127630901</v>
      </c>
      <c r="SR28">
        <v>0</v>
      </c>
      <c r="SS28">
        <v>0</v>
      </c>
      <c r="ST28">
        <v>0</v>
      </c>
      <c r="SU28">
        <v>178.12278987402499</v>
      </c>
      <c r="SV28">
        <v>0</v>
      </c>
      <c r="SW28">
        <v>24.742303164216501</v>
      </c>
      <c r="SX28">
        <v>0</v>
      </c>
      <c r="SY28">
        <v>0</v>
      </c>
      <c r="SZ28">
        <v>0</v>
      </c>
      <c r="TA28">
        <v>280.34875107939001</v>
      </c>
      <c r="TB28">
        <v>0</v>
      </c>
      <c r="TC28">
        <v>24.7517658063833</v>
      </c>
      <c r="TD28">
        <v>0</v>
      </c>
      <c r="TE28">
        <v>0</v>
      </c>
      <c r="TF28">
        <v>0</v>
      </c>
      <c r="TG28">
        <v>165.00827279203699</v>
      </c>
      <c r="TH28">
        <v>0</v>
      </c>
      <c r="TI28">
        <v>24.8209020026075</v>
      </c>
      <c r="TJ28">
        <v>0</v>
      </c>
      <c r="TK28">
        <v>0</v>
      </c>
      <c r="TL28">
        <v>0</v>
      </c>
      <c r="TM28">
        <v>1879.5575781099899</v>
      </c>
      <c r="TN28">
        <v>0</v>
      </c>
      <c r="TO28">
        <v>24.4882537886071</v>
      </c>
      <c r="TP28">
        <v>0</v>
      </c>
      <c r="TQ28">
        <v>0</v>
      </c>
      <c r="TR28">
        <v>0</v>
      </c>
      <c r="TS28">
        <v>0</v>
      </c>
      <c r="TT28">
        <v>2662.8256835637899</v>
      </c>
      <c r="TU28">
        <v>24.406890708306101</v>
      </c>
      <c r="TV28">
        <v>-2663.1285383033401</v>
      </c>
      <c r="TW28">
        <v>-7249.7622658451</v>
      </c>
      <c r="TX28">
        <v>-2663.1285383033401</v>
      </c>
      <c r="TY28">
        <v>0</v>
      </c>
      <c r="TZ28">
        <v>1719.0576780819899</v>
      </c>
      <c r="UA28">
        <v>24.533100715055902</v>
      </c>
      <c r="UB28">
        <v>-1719.4879435033699</v>
      </c>
      <c r="UC28">
        <v>-4724.0209622066704</v>
      </c>
      <c r="UD28">
        <v>-1719.4879435033699</v>
      </c>
      <c r="UE28">
        <v>0</v>
      </c>
      <c r="UF28">
        <v>2723.3419349066698</v>
      </c>
      <c r="UG28">
        <v>24.5556129977107</v>
      </c>
      <c r="UH28">
        <v>-2723.69825584513</v>
      </c>
      <c r="UI28">
        <v>-7419.0570771348002</v>
      </c>
      <c r="UJ28">
        <v>-2723.69825584513</v>
      </c>
      <c r="UK28">
        <v>0</v>
      </c>
      <c r="UL28">
        <v>1758.9065631588101</v>
      </c>
      <c r="UM28">
        <v>24.573137262682199</v>
      </c>
      <c r="UN28">
        <v>-1759.5071754875</v>
      </c>
      <c r="UO28">
        <v>-4725.0246580164703</v>
      </c>
      <c r="UP28">
        <v>-1759.5071754875</v>
      </c>
      <c r="UQ28">
        <v>0</v>
      </c>
      <c r="UR28">
        <v>12156.795693386901</v>
      </c>
      <c r="US28">
        <v>25.362808829767602</v>
      </c>
      <c r="UT28">
        <v>-12205.622523918501</v>
      </c>
      <c r="UU28">
        <v>-34029.819346969904</v>
      </c>
      <c r="UV28">
        <v>-12205.622523918501</v>
      </c>
      <c r="UW28">
        <v>21.1111</v>
      </c>
      <c r="UX28">
        <v>23.8889</v>
      </c>
      <c r="UY28">
        <v>173.130424335947</v>
      </c>
      <c r="UZ28">
        <v>0</v>
      </c>
      <c r="VA28">
        <v>24.561016325205699</v>
      </c>
      <c r="VB28">
        <v>0</v>
      </c>
      <c r="VC28">
        <v>0</v>
      </c>
      <c r="VD28">
        <v>0</v>
      </c>
      <c r="VE28">
        <v>121.370997590016</v>
      </c>
      <c r="VF28">
        <v>0</v>
      </c>
      <c r="VG28">
        <v>24.784169030739399</v>
      </c>
      <c r="VH28">
        <v>0</v>
      </c>
      <c r="VI28">
        <v>0</v>
      </c>
      <c r="VJ28">
        <v>0</v>
      </c>
      <c r="VK28">
        <v>178.96191366147499</v>
      </c>
      <c r="VL28">
        <v>0</v>
      </c>
      <c r="VM28">
        <v>24.799448268430599</v>
      </c>
      <c r="VN28">
        <v>0</v>
      </c>
      <c r="VO28">
        <v>0</v>
      </c>
      <c r="VP28">
        <v>0</v>
      </c>
      <c r="VQ28">
        <v>95.042644326228597</v>
      </c>
      <c r="VR28">
        <v>0</v>
      </c>
      <c r="VS28">
        <v>24.843753431133798</v>
      </c>
      <c r="VT28">
        <v>0</v>
      </c>
      <c r="VU28">
        <v>0</v>
      </c>
      <c r="VV28">
        <v>0</v>
      </c>
      <c r="VW28">
        <v>1613.50358949881</v>
      </c>
      <c r="VX28">
        <v>0</v>
      </c>
      <c r="VY28">
        <v>24.720622765419499</v>
      </c>
      <c r="VZ28">
        <v>0</v>
      </c>
      <c r="WA28">
        <v>0</v>
      </c>
      <c r="WB28">
        <v>0</v>
      </c>
      <c r="WC28">
        <v>0</v>
      </c>
      <c r="WD28">
        <v>2702.9034274495102</v>
      </c>
      <c r="WE28">
        <v>24.428386100399699</v>
      </c>
      <c r="WF28">
        <v>-2690.2513996835501</v>
      </c>
      <c r="WG28">
        <v>-7253.6619043670198</v>
      </c>
      <c r="WH28">
        <v>-2690.2513996835501</v>
      </c>
      <c r="WI28">
        <v>6192928.9368741</v>
      </c>
      <c r="WJ28">
        <v>0</v>
      </c>
      <c r="WK28">
        <v>1720.25803802058</v>
      </c>
      <c r="WL28">
        <v>24.539034065878901</v>
      </c>
      <c r="WM28">
        <v>-1720.5674457473699</v>
      </c>
      <c r="WN28">
        <v>-4711.6281850484502</v>
      </c>
      <c r="WO28">
        <v>-1720.5674457473699</v>
      </c>
      <c r="WP28">
        <v>21.1111</v>
      </c>
      <c r="WQ28">
        <v>23.8889</v>
      </c>
      <c r="WR28">
        <v>0</v>
      </c>
      <c r="WS28">
        <v>2726.3935435035</v>
      </c>
      <c r="WT28">
        <v>24.561863556972199</v>
      </c>
      <c r="WU28">
        <v>-2726.76015861722</v>
      </c>
      <c r="WV28">
        <v>-7401.4011469413999</v>
      </c>
      <c r="WW28">
        <v>-2726.76015861722</v>
      </c>
      <c r="WX28">
        <v>6322012.3951853001</v>
      </c>
      <c r="WY28">
        <v>0</v>
      </c>
      <c r="WZ28">
        <v>1756.11455421814</v>
      </c>
      <c r="XA28">
        <v>24.572696019972099</v>
      </c>
      <c r="XB28">
        <v>-1756.81415713518</v>
      </c>
      <c r="XC28">
        <v>-4713.3645847672196</v>
      </c>
      <c r="XD28">
        <v>-1756.81415713518</v>
      </c>
      <c r="XE28">
        <v>0</v>
      </c>
      <c r="XF28">
        <v>12810.3777111654</v>
      </c>
      <c r="XG28">
        <v>25.3058791489144</v>
      </c>
      <c r="XH28">
        <v>-12856.391365207601</v>
      </c>
      <c r="XI28">
        <v>-34829.771010426899</v>
      </c>
      <c r="XJ28">
        <v>-12856.391365207601</v>
      </c>
      <c r="XK28">
        <v>21.1111</v>
      </c>
      <c r="XL28">
        <v>23.8889</v>
      </c>
      <c r="XM28">
        <v>202.615118390509</v>
      </c>
      <c r="XN28">
        <v>0</v>
      </c>
      <c r="XO28">
        <v>24.5315102048427</v>
      </c>
      <c r="XP28">
        <v>0</v>
      </c>
      <c r="XQ28">
        <v>0</v>
      </c>
      <c r="XR28">
        <v>0</v>
      </c>
      <c r="XS28">
        <v>155.564117086408</v>
      </c>
      <c r="XT28">
        <v>0</v>
      </c>
      <c r="XU28">
        <v>24.698310540174401</v>
      </c>
      <c r="XV28">
        <v>0</v>
      </c>
      <c r="XW28">
        <v>0</v>
      </c>
      <c r="XX28">
        <v>0</v>
      </c>
      <c r="XY28">
        <v>237.06975488083501</v>
      </c>
      <c r="XZ28">
        <v>0</v>
      </c>
      <c r="YA28">
        <v>24.709172549229802</v>
      </c>
      <c r="YB28">
        <v>0</v>
      </c>
      <c r="YC28">
        <v>0</v>
      </c>
      <c r="YD28">
        <v>0</v>
      </c>
      <c r="YE28">
        <v>141.57700969817199</v>
      </c>
      <c r="YF28">
        <v>0</v>
      </c>
      <c r="YG28">
        <v>24.730494962630701</v>
      </c>
      <c r="YH28">
        <v>0</v>
      </c>
      <c r="YI28">
        <v>0</v>
      </c>
      <c r="YJ28">
        <v>0</v>
      </c>
      <c r="YK28">
        <v>954.167682556665</v>
      </c>
      <c r="YL28">
        <v>0</v>
      </c>
      <c r="YM28">
        <v>24.852827226635501</v>
      </c>
      <c r="YN28">
        <v>0</v>
      </c>
      <c r="YO28">
        <v>0</v>
      </c>
      <c r="YP28">
        <v>0</v>
      </c>
      <c r="YQ28">
        <v>0</v>
      </c>
      <c r="YR28">
        <v>552.77500557851295</v>
      </c>
      <c r="YS28">
        <v>19.793172162086101</v>
      </c>
      <c r="YT28">
        <v>0</v>
      </c>
      <c r="YU28">
        <v>0</v>
      </c>
      <c r="YV28">
        <v>0</v>
      </c>
      <c r="YW28">
        <v>0</v>
      </c>
      <c r="YX28">
        <v>333.31581391260897</v>
      </c>
      <c r="YY28">
        <v>19.9269259879697</v>
      </c>
      <c r="YZ28">
        <v>0</v>
      </c>
      <c r="ZA28">
        <v>0</v>
      </c>
      <c r="ZB28">
        <v>0</v>
      </c>
      <c r="ZC28">
        <v>0</v>
      </c>
      <c r="ZD28">
        <v>525.57018505111</v>
      </c>
      <c r="ZE28">
        <v>19.917778824688298</v>
      </c>
      <c r="ZF28">
        <v>0</v>
      </c>
      <c r="ZG28">
        <v>0</v>
      </c>
      <c r="ZH28">
        <v>0</v>
      </c>
      <c r="ZI28">
        <v>0</v>
      </c>
      <c r="ZJ28">
        <v>347.46303327068102</v>
      </c>
      <c r="ZK28">
        <v>19.936435343898602</v>
      </c>
      <c r="ZL28">
        <v>0</v>
      </c>
      <c r="ZM28">
        <v>0</v>
      </c>
      <c r="ZN28">
        <v>0</v>
      </c>
      <c r="ZO28">
        <v>0</v>
      </c>
      <c r="ZP28">
        <v>7071.0949386054299</v>
      </c>
      <c r="ZQ28">
        <v>18.3900978248139</v>
      </c>
      <c r="ZR28">
        <v>0</v>
      </c>
      <c r="ZS28">
        <v>0</v>
      </c>
      <c r="ZT28">
        <v>0</v>
      </c>
      <c r="ZU28">
        <v>0</v>
      </c>
      <c r="ZV28">
        <v>1621.4430638598301</v>
      </c>
      <c r="ZW28">
        <v>20.9267301691381</v>
      </c>
      <c r="ZX28">
        <v>0</v>
      </c>
      <c r="ZY28">
        <v>0</v>
      </c>
      <c r="ZZ28">
        <v>0</v>
      </c>
      <c r="AAA28">
        <v>0</v>
      </c>
      <c r="AAB28">
        <v>1048.4041149577399</v>
      </c>
      <c r="AAC28">
        <v>21.095653329351901</v>
      </c>
      <c r="AAD28">
        <v>0</v>
      </c>
      <c r="AAE28">
        <v>0</v>
      </c>
      <c r="AAF28">
        <v>0</v>
      </c>
      <c r="AAG28">
        <v>0</v>
      </c>
      <c r="AAH28">
        <v>1656.6416093502701</v>
      </c>
      <c r="AAI28">
        <v>21.0835279859689</v>
      </c>
      <c r="AAJ28">
        <v>0</v>
      </c>
      <c r="AAK28">
        <v>0</v>
      </c>
      <c r="AAL28">
        <v>0</v>
      </c>
      <c r="AAM28">
        <v>0</v>
      </c>
      <c r="AAN28">
        <v>1086.9604855223199</v>
      </c>
      <c r="AAO28">
        <v>21.1131339294339</v>
      </c>
      <c r="AAP28">
        <v>0</v>
      </c>
      <c r="AAQ28">
        <v>0</v>
      </c>
      <c r="AAR28">
        <v>0</v>
      </c>
      <c r="AAS28">
        <v>0</v>
      </c>
      <c r="AAT28">
        <v>13145.3868824072</v>
      </c>
      <c r="AAU28">
        <v>18.747288012543699</v>
      </c>
      <c r="AAV28">
        <v>0</v>
      </c>
      <c r="AAW28">
        <v>0</v>
      </c>
      <c r="AAX28">
        <v>0</v>
      </c>
      <c r="AAY28">
        <v>0</v>
      </c>
      <c r="AAZ28">
        <v>1644.8203674139099</v>
      </c>
      <c r="ABA28">
        <v>20.991380650127802</v>
      </c>
      <c r="ABB28">
        <v>0</v>
      </c>
      <c r="ABC28">
        <v>0</v>
      </c>
      <c r="ABD28">
        <v>0</v>
      </c>
      <c r="ABE28">
        <v>0</v>
      </c>
      <c r="ABF28">
        <v>1063.5273869320299</v>
      </c>
      <c r="ABG28">
        <v>21.132174733561602</v>
      </c>
      <c r="ABH28">
        <v>0</v>
      </c>
      <c r="ABI28">
        <v>0</v>
      </c>
      <c r="ABJ28">
        <v>0</v>
      </c>
      <c r="ABK28">
        <v>0</v>
      </c>
      <c r="ABL28">
        <v>1688.76804142899</v>
      </c>
      <c r="ABM28">
        <v>21.132753209904301</v>
      </c>
      <c r="ABN28">
        <v>0</v>
      </c>
      <c r="ABO28">
        <v>0</v>
      </c>
      <c r="ABP28">
        <v>0</v>
      </c>
      <c r="ABQ28">
        <v>0</v>
      </c>
      <c r="ABR28">
        <v>1107.6973941996</v>
      </c>
      <c r="ABS28">
        <v>21.160936775778001</v>
      </c>
      <c r="ABT28">
        <v>0</v>
      </c>
      <c r="ABU28">
        <v>0</v>
      </c>
      <c r="ABV28">
        <v>0</v>
      </c>
      <c r="ABW28">
        <v>0</v>
      </c>
      <c r="ABX28">
        <v>13703.6022342999</v>
      </c>
      <c r="ABY28">
        <v>18.7816672019915</v>
      </c>
      <c r="ABZ28">
        <v>0</v>
      </c>
      <c r="ACA28">
        <v>0</v>
      </c>
      <c r="ACB28">
        <v>0</v>
      </c>
      <c r="ACC28">
        <v>0.54296299289639205</v>
      </c>
      <c r="ACD28">
        <v>37491978.538827904</v>
      </c>
      <c r="ACE28">
        <v>68598.357782054998</v>
      </c>
      <c r="ACF28">
        <v>20.4203207315614</v>
      </c>
      <c r="ACG28">
        <v>7.22</v>
      </c>
      <c r="ACH28">
        <v>1.24319423434358</v>
      </c>
      <c r="ACI28">
        <v>79012.796265062803</v>
      </c>
      <c r="ACJ28">
        <v>6.5867471802197199</v>
      </c>
      <c r="ACK28">
        <v>21.1100000537505</v>
      </c>
      <c r="ACL28">
        <v>24.227163695647899</v>
      </c>
      <c r="ACM28">
        <v>6.0640328869694899</v>
      </c>
      <c r="ACN28">
        <v>0</v>
      </c>
      <c r="ACO28">
        <v>0</v>
      </c>
      <c r="ACP28">
        <v>89406.139634507606</v>
      </c>
      <c r="ACR28">
        <v>19697.556239891201</v>
      </c>
      <c r="ACT28">
        <v>109103.695874399</v>
      </c>
      <c r="ACV28">
        <v>25.733491319212298</v>
      </c>
      <c r="ACW28">
        <v>23.896147697649699</v>
      </c>
      <c r="ACX28">
        <v>1.7</v>
      </c>
      <c r="ACY28">
        <v>7.2701046255986901</v>
      </c>
      <c r="ACZ28">
        <v>0.74987333446973603</v>
      </c>
      <c r="ADA28">
        <v>25.611294125765301</v>
      </c>
      <c r="ADB28">
        <v>23.8936585017323</v>
      </c>
      <c r="ADC28">
        <v>1.7</v>
      </c>
      <c r="ADD28">
        <v>7.0866276782823503</v>
      </c>
      <c r="ADE28">
        <v>0.74985491177585695</v>
      </c>
      <c r="ADF28">
        <v>25.599349170928299</v>
      </c>
      <c r="ADG28">
        <v>23.893909494195199</v>
      </c>
      <c r="ADH28">
        <v>1.7</v>
      </c>
      <c r="ADI28">
        <v>5.2826338370050197</v>
      </c>
      <c r="ADJ28">
        <v>0.74995327660278099</v>
      </c>
      <c r="ADK28">
        <v>25.166064718216901</v>
      </c>
      <c r="ADL28">
        <v>23.8980547875993</v>
      </c>
      <c r="ADM28">
        <v>1.7</v>
      </c>
      <c r="ADN28">
        <v>11.246767143155999</v>
      </c>
      <c r="ADO28">
        <v>0.75030919070234903</v>
      </c>
      <c r="ADP28">
        <v>25.563275728102901</v>
      </c>
      <c r="ADQ28">
        <v>23.901172503798399</v>
      </c>
      <c r="ADR28">
        <v>1.7</v>
      </c>
      <c r="ADS28">
        <v>4.3266494838208303</v>
      </c>
      <c r="ADT28">
        <v>0.70036258551605801</v>
      </c>
      <c r="ADU28">
        <v>25.566419966768802</v>
      </c>
      <c r="ADV28">
        <v>23.900429893821201</v>
      </c>
      <c r="ADW28">
        <v>1.7</v>
      </c>
      <c r="ADX28">
        <v>6.3835820000967702</v>
      </c>
      <c r="ADY28">
        <v>0.70034934987823705</v>
      </c>
      <c r="ADZ28">
        <v>25.555642343131499</v>
      </c>
      <c r="AEA28">
        <v>23.900267354644399</v>
      </c>
      <c r="AEB28">
        <v>1.7</v>
      </c>
      <c r="AEC28">
        <v>4.6872110294381102</v>
      </c>
      <c r="AED28">
        <v>0.70039190765861803</v>
      </c>
      <c r="AEE28">
        <v>24.793444041655601</v>
      </c>
      <c r="AEF28">
        <v>23.897564037196101</v>
      </c>
      <c r="AEG28">
        <v>1.7</v>
      </c>
      <c r="AEH28">
        <v>10.1188832330451</v>
      </c>
      <c r="AEI28">
        <v>0.74983423527871795</v>
      </c>
      <c r="AEJ28">
        <v>25.055197035394301</v>
      </c>
      <c r="AEK28">
        <v>23.898628328444399</v>
      </c>
      <c r="AEL28">
        <v>1.7</v>
      </c>
      <c r="AEM28">
        <v>5.1480042912766804</v>
      </c>
      <c r="AEN28">
        <v>0.69976553208416503</v>
      </c>
      <c r="AEO28">
        <v>25.051442250618599</v>
      </c>
      <c r="AEP28">
        <v>23.898018798142299</v>
      </c>
      <c r="AEQ28">
        <v>1.7</v>
      </c>
      <c r="AER28">
        <v>6.4607408921088396</v>
      </c>
      <c r="AES28">
        <v>0.69980105504773005</v>
      </c>
      <c r="AET28">
        <v>25.049424603247299</v>
      </c>
      <c r="AEU28">
        <v>23.8995551280012</v>
      </c>
      <c r="AEV28">
        <v>1.7</v>
      </c>
      <c r="AEW28">
        <v>5.0178160311384401</v>
      </c>
      <c r="AEX28">
        <v>0.69977710687600503</v>
      </c>
      <c r="AEY28">
        <v>24.820967081563801</v>
      </c>
      <c r="AEZ28">
        <v>23.880889109430999</v>
      </c>
      <c r="AFA28">
        <v>1.7</v>
      </c>
      <c r="AFB28">
        <v>8.1544093010480498</v>
      </c>
      <c r="AFC28">
        <v>0.74139763725346297</v>
      </c>
      <c r="AFD28">
        <v>25.041652202082801</v>
      </c>
      <c r="AFE28">
        <v>23.899491470701399</v>
      </c>
      <c r="AFF28">
        <v>1.7</v>
      </c>
      <c r="AFG28">
        <v>5.0723493829067001</v>
      </c>
      <c r="AFH28">
        <v>0.69974730172720401</v>
      </c>
      <c r="AFI28">
        <v>25.038919649250801</v>
      </c>
      <c r="AFJ28">
        <v>23.89874872503</v>
      </c>
      <c r="AFK28">
        <v>1.7</v>
      </c>
      <c r="AFL28">
        <v>5.6220018502673001</v>
      </c>
      <c r="AFM28">
        <v>0.699775028738019</v>
      </c>
      <c r="AFN28">
        <v>25.033281621121599</v>
      </c>
      <c r="AFO28">
        <v>23.900070638540999</v>
      </c>
      <c r="AFP28">
        <v>1.7</v>
      </c>
      <c r="AFQ28">
        <v>4.5701011854512599</v>
      </c>
      <c r="AFR28">
        <v>0.69973909512658305</v>
      </c>
      <c r="AFS28">
        <v>-0.43191625067758699</v>
      </c>
      <c r="AFT28">
        <v>-0.44114247529886003</v>
      </c>
      <c r="AFU28">
        <v>-0.428620349463876</v>
      </c>
      <c r="AFV28">
        <v>-0.43221724101361603</v>
      </c>
      <c r="AFW28">
        <v>-0.36980077793709498</v>
      </c>
      <c r="AFX28">
        <v>-0.38142267961809201</v>
      </c>
      <c r="AFY28">
        <v>-0.36639120906271</v>
      </c>
      <c r="AFZ28">
        <v>-0.37220464200264403</v>
      </c>
      <c r="AGA28">
        <v>-0.37060645672151699</v>
      </c>
      <c r="AGB28">
        <v>-0.38181239520489701</v>
      </c>
      <c r="AGC28">
        <v>-0.36830342432910901</v>
      </c>
      <c r="AGD28">
        <v>-0.37296413166972198</v>
      </c>
      <c r="AGE28">
        <v>-0.436302114826084</v>
      </c>
      <c r="AGF28">
        <v>-0.37582582822604399</v>
      </c>
      <c r="AGG28">
        <v>-0.35941361813806899</v>
      </c>
      <c r="AGH28">
        <v>0</v>
      </c>
      <c r="AGI28">
        <v>0</v>
      </c>
      <c r="AGJ28">
        <v>0</v>
      </c>
      <c r="AGK28">
        <v>0</v>
      </c>
      <c r="AGL28">
        <v>0</v>
      </c>
      <c r="AGM28">
        <v>0</v>
      </c>
      <c r="AGN28">
        <v>0</v>
      </c>
      <c r="AGO28">
        <v>0</v>
      </c>
      <c r="AGP28">
        <v>0</v>
      </c>
      <c r="AGQ28">
        <v>0</v>
      </c>
      <c r="AGR28">
        <v>0</v>
      </c>
      <c r="AGS28">
        <v>0</v>
      </c>
      <c r="AGT28">
        <v>0</v>
      </c>
      <c r="AGU28">
        <v>0</v>
      </c>
      <c r="AGV28">
        <v>0</v>
      </c>
      <c r="AGW28">
        <v>0</v>
      </c>
      <c r="AGX28">
        <v>0</v>
      </c>
      <c r="AGY28">
        <v>0</v>
      </c>
      <c r="AGZ28">
        <v>0</v>
      </c>
      <c r="AHA28">
        <v>0</v>
      </c>
      <c r="AHB28">
        <v>0</v>
      </c>
      <c r="AHC28">
        <v>0</v>
      </c>
      <c r="AHD28">
        <v>0</v>
      </c>
      <c r="AHE28">
        <v>0</v>
      </c>
      <c r="AHF28">
        <v>0</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B28">
        <v>0</v>
      </c>
      <c r="AID28">
        <v>0</v>
      </c>
      <c r="AIF28">
        <v>0</v>
      </c>
      <c r="AIH28">
        <v>0</v>
      </c>
      <c r="AIJ28">
        <v>0</v>
      </c>
      <c r="AIL28">
        <v>0</v>
      </c>
      <c r="AIN28">
        <v>0</v>
      </c>
      <c r="AIP28">
        <v>0</v>
      </c>
      <c r="AIR28">
        <v>0</v>
      </c>
      <c r="AIT28">
        <v>0</v>
      </c>
      <c r="AIV28">
        <v>0</v>
      </c>
      <c r="AIX28">
        <v>0</v>
      </c>
      <c r="AIZ28">
        <v>0</v>
      </c>
      <c r="AJB28">
        <v>0</v>
      </c>
      <c r="AJD28">
        <v>0</v>
      </c>
      <c r="AJE28">
        <v>2.7142568624430301E-3</v>
      </c>
      <c r="AJG28">
        <v>68509.921655793107</v>
      </c>
      <c r="AJJ28">
        <v>5406.97639638279</v>
      </c>
      <c r="AJL28">
        <v>1138.7875762149799</v>
      </c>
      <c r="AJM28">
        <v>48.149826363869103</v>
      </c>
      <c r="AJN28">
        <v>48.785280641170701</v>
      </c>
      <c r="AJO28">
        <v>89.840423595593606</v>
      </c>
      <c r="AJP28">
        <v>213.227789362625</v>
      </c>
      <c r="AJQ28">
        <v>48.176215945199502</v>
      </c>
      <c r="AJR28">
        <v>45.937417338226602</v>
      </c>
      <c r="AJS28">
        <v>78.632818963631493</v>
      </c>
      <c r="AJT28">
        <v>146.83365299046801</v>
      </c>
      <c r="AJU28">
        <v>19.270341745014601</v>
      </c>
      <c r="AJV28">
        <v>20.963132844734002</v>
      </c>
      <c r="AJW28">
        <v>30.421356599302602</v>
      </c>
      <c r="AJX28">
        <v>115.943637641975</v>
      </c>
      <c r="AJY28">
        <v>0</v>
      </c>
      <c r="AJZ28">
        <v>0</v>
      </c>
      <c r="AKA28">
        <v>0</v>
      </c>
      <c r="AKB28">
        <v>68509.921655793005</v>
      </c>
      <c r="AKC28">
        <v>0</v>
      </c>
      <c r="AKD28">
        <v>0</v>
      </c>
      <c r="AKE28">
        <v>0</v>
      </c>
      <c r="AKF28">
        <v>0</v>
      </c>
      <c r="AKG28">
        <v>15.065642683525599</v>
      </c>
      <c r="AKH28">
        <v>15.065642683525599</v>
      </c>
      <c r="AKI28">
        <v>0</v>
      </c>
      <c r="AKJ28">
        <v>0</v>
      </c>
      <c r="AKK28">
        <v>0</v>
      </c>
      <c r="AKL28">
        <v>0</v>
      </c>
      <c r="AKM28">
        <v>0</v>
      </c>
      <c r="AKN28">
        <v>15.065642683525599</v>
      </c>
      <c r="AKO28">
        <v>15.065642683525599</v>
      </c>
      <c r="AKP28">
        <v>0</v>
      </c>
      <c r="AKQ28">
        <v>0</v>
      </c>
      <c r="AKR28">
        <v>0</v>
      </c>
      <c r="AKV28">
        <v>353744.50504787802</v>
      </c>
      <c r="AKZ28">
        <v>4674616.5748551702</v>
      </c>
      <c r="ALD28">
        <v>22.691634382514</v>
      </c>
      <c r="ALE28">
        <v>21.11</v>
      </c>
      <c r="ALF28">
        <v>12.128065773938999</v>
      </c>
      <c r="ALG28">
        <v>80181.453133674106</v>
      </c>
      <c r="ALH28">
        <v>434.40492361416602</v>
      </c>
      <c r="ALJ28">
        <v>15.0628896595972</v>
      </c>
      <c r="ALK28">
        <v>9.0555586862271099E-3</v>
      </c>
      <c r="ALL28">
        <v>8.84183784741818</v>
      </c>
      <c r="ALM28">
        <v>20.753250000000001</v>
      </c>
      <c r="ALN28">
        <v>8.84183784741818</v>
      </c>
      <c r="ALO28">
        <v>0</v>
      </c>
      <c r="ALP28">
        <v>24.7234537440096</v>
      </c>
      <c r="ALQ28">
        <v>9.6440533200123999E-3</v>
      </c>
      <c r="ALR28">
        <v>49.616969095400002</v>
      </c>
      <c r="ALS28">
        <v>8.84183784741818</v>
      </c>
      <c r="ALT28">
        <v>15.062889909150201</v>
      </c>
      <c r="ALU28">
        <v>8.84183784741818</v>
      </c>
      <c r="ALV28">
        <v>15.560012029470601</v>
      </c>
      <c r="ALW28">
        <v>8.84183784741818</v>
      </c>
      <c r="ALX28">
        <v>7.22</v>
      </c>
      <c r="ALY28">
        <v>1.2431939015368899E-3</v>
      </c>
      <c r="ALZ28">
        <v>20.4033028176611</v>
      </c>
      <c r="AMA28">
        <v>1.2431939015368899E-3</v>
      </c>
      <c r="AMB28">
        <v>0</v>
      </c>
      <c r="AMC28">
        <v>20.4203207315614</v>
      </c>
      <c r="AMD28">
        <v>1.2431939015368899E-3</v>
      </c>
      <c r="AME28">
        <v>20.4033028176611</v>
      </c>
      <c r="AMF28">
        <v>1.2431939015368899E-3</v>
      </c>
      <c r="AMG28">
        <v>7.22</v>
      </c>
      <c r="AMH28">
        <v>1.2431939015368899E-3</v>
      </c>
      <c r="AMI28">
        <v>1.21280625272207E-2</v>
      </c>
      <c r="AMJ28">
        <v>8.84183784741818</v>
      </c>
      <c r="AMK28">
        <v>20.0305076435179</v>
      </c>
      <c r="AML28">
        <v>0.18239798833326701</v>
      </c>
      <c r="AMM28">
        <v>18.387838696971201</v>
      </c>
      <c r="AMN28">
        <v>1.0736782803673699</v>
      </c>
      <c r="AMO28">
        <v>20.016226350527599</v>
      </c>
      <c r="AMP28">
        <v>0.17605375400763601</v>
      </c>
      <c r="AMQ28">
        <v>20.087742797066401</v>
      </c>
      <c r="AMR28">
        <v>0.31975865344135801</v>
      </c>
      <c r="AMS28">
        <v>20.006644549557201</v>
      </c>
      <c r="AMT28">
        <v>0.27926004178230901</v>
      </c>
      <c r="AMU28">
        <v>18.744736646130701</v>
      </c>
      <c r="AMV28">
        <v>1.4372666903582201</v>
      </c>
      <c r="AMW28">
        <v>21.2029782953501</v>
      </c>
      <c r="AMX28">
        <v>0.36253125882812098</v>
      </c>
      <c r="AMY28">
        <v>21.219371983694799</v>
      </c>
      <c r="AMZ28">
        <v>0.37308901257501698</v>
      </c>
      <c r="ANA28">
        <v>21.212298484133498</v>
      </c>
      <c r="ANB28">
        <v>0.60409127601382095</v>
      </c>
      <c r="ANC28">
        <v>21.209245190800601</v>
      </c>
      <c r="AND28">
        <v>0.57582575668895297</v>
      </c>
      <c r="ANE28">
        <v>18.778865180327202</v>
      </c>
      <c r="ANF28">
        <v>1.5249009204457</v>
      </c>
      <c r="ANG28">
        <v>21.2376535590689</v>
      </c>
      <c r="ANH28">
        <v>0.36738648249293498</v>
      </c>
      <c r="ANI28">
        <v>21.259194026205599</v>
      </c>
      <c r="ANJ28">
        <v>0.37802377533228398</v>
      </c>
      <c r="ANK28">
        <v>21.1873966857986</v>
      </c>
      <c r="ANL28">
        <v>0.60434678205216497</v>
      </c>
      <c r="ANM28">
        <v>21.2411975947246</v>
      </c>
      <c r="ANN28">
        <v>0.58322717469903496</v>
      </c>
      <c r="ANO28">
        <v>2.0311487179319299</v>
      </c>
      <c r="ANP28">
        <v>3.3528039944641299</v>
      </c>
      <c r="ANQ28">
        <v>3.4578851350221198</v>
      </c>
      <c r="ANR28">
        <v>18.387838696971201</v>
      </c>
      <c r="ANS28">
        <v>19.927245703575</v>
      </c>
      <c r="ANT28">
        <v>19.937078412710001</v>
      </c>
      <c r="ANU28">
        <v>19.918087821714</v>
      </c>
      <c r="ANV28">
        <v>19.792984532209399</v>
      </c>
      <c r="ANW28">
        <v>18.744736646130701</v>
      </c>
      <c r="ANX28">
        <v>21.095008736718299</v>
      </c>
      <c r="ANY28">
        <v>21.113073481667001</v>
      </c>
      <c r="ANZ28">
        <v>21.082412589425701</v>
      </c>
      <c r="AOA28">
        <v>20.9253582217383</v>
      </c>
      <c r="AOB28">
        <v>18.778865180327202</v>
      </c>
      <c r="AOC28">
        <v>21.1310526821478</v>
      </c>
      <c r="AOD28">
        <v>21.160407853330302</v>
      </c>
      <c r="AOE28">
        <v>21.131596145178499</v>
      </c>
      <c r="AOF28">
        <v>20.989886628154999</v>
      </c>
      <c r="AOG28">
        <v>24.7234537440096</v>
      </c>
      <c r="AOH28">
        <v>8.84183784741818</v>
      </c>
      <c r="AOI28">
        <v>24.828042696800999</v>
      </c>
      <c r="AOJ28">
        <v>8.84183784741818</v>
      </c>
    </row>
    <row r="29" spans="1:1076">
      <c r="A29" t="s">
        <v>2973</v>
      </c>
      <c r="B29">
        <v>20.53125</v>
      </c>
      <c r="D29">
        <v>15.827240399756199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-18.905496100204399</v>
      </c>
      <c r="GC29">
        <v>-86.412943386554801</v>
      </c>
      <c r="GD29">
        <v>-188.26530235286299</v>
      </c>
      <c r="GE29">
        <v>-17.971662881962601</v>
      </c>
      <c r="GF29">
        <v>-46.423344640859902</v>
      </c>
      <c r="GG29">
        <v>-173.79398120436301</v>
      </c>
      <c r="GH29">
        <v>-24.950817272514399</v>
      </c>
      <c r="GI29">
        <v>-69.559246322243197</v>
      </c>
      <c r="GJ29">
        <v>-272.62142181355699</v>
      </c>
      <c r="GK29">
        <v>-13.1716468919794</v>
      </c>
      <c r="GL29">
        <v>-41.421819120787603</v>
      </c>
      <c r="GM29">
        <v>-161.563425204857</v>
      </c>
      <c r="GN29">
        <v>-35.300422042533697</v>
      </c>
      <c r="GO29">
        <v>24.128876814750001</v>
      </c>
      <c r="GP29">
        <v>24.3679291945278</v>
      </c>
      <c r="GQ29">
        <v>-40.885044510132502</v>
      </c>
      <c r="GR29">
        <v>-173.233723240697</v>
      </c>
      <c r="GS29">
        <v>-417.38009378279497</v>
      </c>
      <c r="GT29">
        <v>-25.7963581809495</v>
      </c>
      <c r="GU29">
        <v>24.3370173516896</v>
      </c>
      <c r="GV29">
        <v>24.548343700213898</v>
      </c>
      <c r="GW29">
        <v>-29.307583519182099</v>
      </c>
      <c r="GX29">
        <v>-109.648891188897</v>
      </c>
      <c r="GY29">
        <v>-234.103406078777</v>
      </c>
      <c r="GZ29">
        <v>-38.943978037130599</v>
      </c>
      <c r="HA29">
        <v>24.346123914313601</v>
      </c>
      <c r="HB29">
        <v>24.562923376032298</v>
      </c>
      <c r="HC29">
        <v>-46.410711276537697</v>
      </c>
      <c r="HD29">
        <v>-175.57385186193301</v>
      </c>
      <c r="HE29">
        <v>-380.49547592508702</v>
      </c>
      <c r="HF29">
        <v>-23.9003871812995</v>
      </c>
      <c r="HG29">
        <v>24.416545281079198</v>
      </c>
      <c r="HH29">
        <v>24.598281139938202</v>
      </c>
      <c r="HI29">
        <v>-28.662736943161502</v>
      </c>
      <c r="HJ29">
        <v>-100.673891825722</v>
      </c>
      <c r="HK29">
        <v>-204.459093019298</v>
      </c>
      <c r="HL29">
        <v>30.576844297961301</v>
      </c>
      <c r="HM29">
        <v>25.092905437149899</v>
      </c>
      <c r="HN29">
        <v>25.255476897666799</v>
      </c>
      <c r="HO29">
        <v>119.587943847096</v>
      </c>
      <c r="HP29">
        <v>29.434826740982299</v>
      </c>
      <c r="HQ29">
        <v>24.792903802208802</v>
      </c>
      <c r="HR29">
        <v>9.4351825949469906E-2</v>
      </c>
      <c r="HS29">
        <v>18.130235721169601</v>
      </c>
      <c r="HT29">
        <v>25.1663831043406</v>
      </c>
      <c r="HU29">
        <v>25.299861273805501</v>
      </c>
      <c r="HV29">
        <v>67.5664506085932</v>
      </c>
      <c r="HW29">
        <v>11.8575377016918</v>
      </c>
      <c r="HX29">
        <v>24.917803321960498</v>
      </c>
      <c r="HY29">
        <v>-10.652533053156301</v>
      </c>
      <c r="HZ29">
        <v>25.1887850876521</v>
      </c>
      <c r="IA29">
        <v>25.3105324512577</v>
      </c>
      <c r="IB29">
        <v>116.355758703292</v>
      </c>
      <c r="IC29">
        <v>29.952991476446201</v>
      </c>
      <c r="ID29">
        <v>33.089728717587498</v>
      </c>
      <c r="IE29">
        <v>24.951638663844701</v>
      </c>
      <c r="IF29">
        <v>-12.363639946852301</v>
      </c>
      <c r="IG29">
        <v>14.636695348243601</v>
      </c>
      <c r="IH29">
        <v>25.2078966654433</v>
      </c>
      <c r="II29">
        <v>25.333701338144898</v>
      </c>
      <c r="IJ29">
        <v>71.299749421257999</v>
      </c>
      <c r="IK29">
        <v>15.721461455202199</v>
      </c>
      <c r="IL29">
        <v>22.574716320523802</v>
      </c>
      <c r="IM29">
        <v>33.218929713748601</v>
      </c>
      <c r="IN29">
        <v>24.986582139523101</v>
      </c>
      <c r="IO29">
        <v>0.57920134032170201</v>
      </c>
      <c r="IP29">
        <v>-4.9287421260096904</v>
      </c>
      <c r="IQ29">
        <v>52.979463009360899</v>
      </c>
      <c r="IR29">
        <v>27.957700324418401</v>
      </c>
      <c r="IS29">
        <v>44.1879783598744</v>
      </c>
      <c r="IT29">
        <v>17.759955964062399</v>
      </c>
      <c r="IU29">
        <v>-763.35481040857803</v>
      </c>
      <c r="IV29">
        <v>-27.647694214104199</v>
      </c>
      <c r="IW29">
        <v>24.419136095147799</v>
      </c>
      <c r="IX29">
        <v>24.792903802208802</v>
      </c>
      <c r="IY29">
        <v>-11.042199677305501</v>
      </c>
      <c r="IZ29">
        <v>-129.54507728145299</v>
      </c>
      <c r="JA29">
        <v>-463.770305101639</v>
      </c>
      <c r="JB29">
        <v>-21.0033021406154</v>
      </c>
      <c r="JC29">
        <v>24.584111178291799</v>
      </c>
      <c r="JD29">
        <v>24.917803321960498</v>
      </c>
      <c r="JE29">
        <v>-11.025832946085799</v>
      </c>
      <c r="JF29">
        <v>-84.237671262527002</v>
      </c>
      <c r="JG29">
        <v>-260.79635464894398</v>
      </c>
      <c r="JH29">
        <v>-30.7836320340401</v>
      </c>
      <c r="JI29">
        <v>24.615080897172302</v>
      </c>
      <c r="JJ29">
        <v>24.951638663844701</v>
      </c>
      <c r="JK29">
        <v>-15.467238845112799</v>
      </c>
      <c r="JL29">
        <v>-127.252417090344</v>
      </c>
      <c r="JM29">
        <v>-407.21048171446</v>
      </c>
      <c r="JN29">
        <v>-17.994325912391499</v>
      </c>
      <c r="JO29">
        <v>24.680871215991999</v>
      </c>
      <c r="JP29">
        <v>24.986582139523101</v>
      </c>
      <c r="JQ29">
        <v>0.38792957394418698</v>
      </c>
      <c r="JR29">
        <v>-7.8117701207311603</v>
      </c>
      <c r="JS29">
        <v>1.1259480272550899</v>
      </c>
      <c r="JT29">
        <v>-67.323619055005295</v>
      </c>
      <c r="JU29">
        <v>-219.02894512327501</v>
      </c>
      <c r="JV29">
        <v>28.637931972748898</v>
      </c>
      <c r="JW29">
        <v>42.789036743310298</v>
      </c>
      <c r="JX29">
        <v>-15.886732746235699</v>
      </c>
      <c r="JY29">
        <v>17.8164202448847</v>
      </c>
      <c r="JZ29">
        <v>14.821969614744299</v>
      </c>
      <c r="KA29">
        <v>-12.764631013950501</v>
      </c>
      <c r="KB29">
        <v>29.4409409260224</v>
      </c>
      <c r="KC29">
        <v>42.950593194962401</v>
      </c>
      <c r="KD29">
        <v>-16.267160820526801</v>
      </c>
      <c r="KE29">
        <v>21.714418193429001</v>
      </c>
      <c r="KF29">
        <v>23.6888730712847</v>
      </c>
      <c r="KG29">
        <v>-7.6946603767709298</v>
      </c>
      <c r="KH29">
        <v>0.39017787283890198</v>
      </c>
      <c r="KI29">
        <v>36.202019720563797</v>
      </c>
      <c r="KJ29">
        <v>-8.8176216791340192</v>
      </c>
      <c r="KK29">
        <v>-30.412000058779501</v>
      </c>
      <c r="KL29">
        <v>24.387297547746002</v>
      </c>
      <c r="KM29">
        <v>24.803677117850398</v>
      </c>
      <c r="KN29">
        <v>-15.630223871403199</v>
      </c>
      <c r="KO29">
        <v>23.967226488362599</v>
      </c>
      <c r="KP29">
        <v>14.822929479014499</v>
      </c>
      <c r="KQ29">
        <v>-164.058114734718</v>
      </c>
      <c r="KR29">
        <v>-567.18055252227998</v>
      </c>
      <c r="KS29">
        <v>-22.189971480948699</v>
      </c>
      <c r="KT29">
        <v>24.469047831637202</v>
      </c>
      <c r="KU29">
        <v>24.8703271901555</v>
      </c>
      <c r="KV29">
        <v>-12.6895131281556</v>
      </c>
      <c r="KW29">
        <v>24.058847507226101</v>
      </c>
      <c r="KX29">
        <v>14.927955809725599</v>
      </c>
      <c r="KY29">
        <v>-110.009981961139</v>
      </c>
      <c r="KZ29">
        <v>-354.96383600814602</v>
      </c>
      <c r="LA29">
        <v>-32.850670396888397</v>
      </c>
      <c r="LB29">
        <v>24.491327261350399</v>
      </c>
      <c r="LC29">
        <v>24.901216834573201</v>
      </c>
      <c r="LD29">
        <v>-18.496676641349602</v>
      </c>
      <c r="LE29">
        <v>24.075010589673401</v>
      </c>
      <c r="LF29">
        <v>14.825759434859799</v>
      </c>
      <c r="LG29">
        <v>-171.24346507213201</v>
      </c>
      <c r="LH29">
        <v>-566.16586939302795</v>
      </c>
      <c r="LI29">
        <v>-20.024663894445698</v>
      </c>
      <c r="LJ29">
        <v>24.521749123821699</v>
      </c>
      <c r="LK29">
        <v>24.915852523564698</v>
      </c>
      <c r="LL29">
        <v>-10.7049086071262</v>
      </c>
      <c r="LM29">
        <v>24.121125152385702</v>
      </c>
      <c r="LN29">
        <v>15.3232699565737</v>
      </c>
      <c r="LO29">
        <v>-101.99182652256999</v>
      </c>
      <c r="LP29">
        <v>-341.00880491243498</v>
      </c>
      <c r="LQ29">
        <v>11.5308342290838</v>
      </c>
      <c r="LR29">
        <v>19.839158675388202</v>
      </c>
      <c r="LS29">
        <v>16.314</v>
      </c>
      <c r="LT29">
        <v>17.106094447067399</v>
      </c>
      <c r="LU29">
        <v>-1243.79700170049</v>
      </c>
      <c r="LV29">
        <v>21.132279295193801</v>
      </c>
      <c r="LW29">
        <v>23.423791937035201</v>
      </c>
      <c r="LX29">
        <v>501.96629068388802</v>
      </c>
      <c r="LY29">
        <v>6.4368781070410099</v>
      </c>
      <c r="LZ29">
        <v>19.931191575280899</v>
      </c>
      <c r="MA29">
        <v>16.314</v>
      </c>
      <c r="MB29">
        <v>1.26494829501126</v>
      </c>
      <c r="MC29">
        <v>-801.88690934429303</v>
      </c>
      <c r="MD29">
        <v>21.234445728231201</v>
      </c>
      <c r="ME29">
        <v>23.522570623803599</v>
      </c>
      <c r="MF29">
        <v>311.59305580796803</v>
      </c>
      <c r="MG29">
        <v>9.7753352100693807</v>
      </c>
      <c r="MH29">
        <v>19.920545562289199</v>
      </c>
      <c r="MI29">
        <v>16.314</v>
      </c>
      <c r="MJ29">
        <v>1.4250348793265899</v>
      </c>
      <c r="MK29">
        <v>-1277.1806152101501</v>
      </c>
      <c r="ML29">
        <v>21.2332807211077</v>
      </c>
      <c r="MM29">
        <v>23.5409029599547</v>
      </c>
      <c r="MN29">
        <v>493.63977259451701</v>
      </c>
      <c r="MO29">
        <v>7.4210075304540899</v>
      </c>
      <c r="MP29">
        <v>19.959423018601399</v>
      </c>
      <c r="MQ29">
        <v>16.314</v>
      </c>
      <c r="MR29">
        <v>5.9264746174004097</v>
      </c>
      <c r="MS29">
        <v>-801.29812457983405</v>
      </c>
      <c r="MT29">
        <v>21.2679329388274</v>
      </c>
      <c r="MU29">
        <v>23.5619031307188</v>
      </c>
      <c r="MV29">
        <v>317.50607425761598</v>
      </c>
      <c r="MW29">
        <v>43.211699365582596</v>
      </c>
      <c r="MX29">
        <v>22.864347096561101</v>
      </c>
      <c r="MY29">
        <v>23.863305071824701</v>
      </c>
      <c r="MZ29">
        <v>725.17107717155397</v>
      </c>
      <c r="NA29">
        <v>612.62406246073999</v>
      </c>
      <c r="NB29">
        <v>23.053075741226799</v>
      </c>
      <c r="NC29">
        <v>24.3909630057118</v>
      </c>
      <c r="ND29">
        <v>795.93555674647905</v>
      </c>
      <c r="NE29">
        <v>28.305325313374102</v>
      </c>
      <c r="NF29">
        <v>23.0801981333817</v>
      </c>
      <c r="NG29">
        <v>24.105779198770499</v>
      </c>
      <c r="NH29">
        <v>471.97294325232502</v>
      </c>
      <c r="NI29">
        <v>435.863291037566</v>
      </c>
      <c r="NJ29">
        <v>23.224159814639801</v>
      </c>
      <c r="NK29">
        <v>24.509050688342199</v>
      </c>
      <c r="NL29">
        <v>506.25279265704</v>
      </c>
      <c r="NM29">
        <v>42.974085156066899</v>
      </c>
      <c r="NN29">
        <v>23.080574124652401</v>
      </c>
      <c r="NO29">
        <v>24.108813831519601</v>
      </c>
      <c r="NP29">
        <v>747.59316398089595</v>
      </c>
      <c r="NQ29">
        <v>678.51363553245199</v>
      </c>
      <c r="NR29">
        <v>23.233070185329598</v>
      </c>
      <c r="NS29">
        <v>24.535346650847199</v>
      </c>
      <c r="NT29">
        <v>804.77210674374805</v>
      </c>
      <c r="NU29">
        <v>30.396233274997801</v>
      </c>
      <c r="NV29">
        <v>23.176470080902</v>
      </c>
      <c r="NW29">
        <v>24.216797826485699</v>
      </c>
      <c r="NX29">
        <v>1.7</v>
      </c>
      <c r="NY29">
        <v>490.95279918669399</v>
      </c>
      <c r="NZ29">
        <v>473.03832811837202</v>
      </c>
      <c r="OA29">
        <v>23.294163407175699</v>
      </c>
      <c r="OB29">
        <v>24.558963510109798</v>
      </c>
      <c r="OC29">
        <v>1.7</v>
      </c>
      <c r="OD29">
        <v>518.97768376252998</v>
      </c>
      <c r="OE29">
        <v>1.7</v>
      </c>
      <c r="OF29">
        <v>1.7</v>
      </c>
      <c r="OG29">
        <v>42.425086133924601</v>
      </c>
      <c r="OH29">
        <v>22.9766878271991</v>
      </c>
      <c r="OI29">
        <v>24.0565637437542</v>
      </c>
      <c r="OJ29">
        <v>727.100423839359</v>
      </c>
      <c r="OK29">
        <v>646.51553817697402</v>
      </c>
      <c r="OL29">
        <v>23.133957744027001</v>
      </c>
      <c r="OM29">
        <v>24.428312458127099</v>
      </c>
      <c r="ON29">
        <v>786.06934102109403</v>
      </c>
      <c r="OO29">
        <v>28.738500468517699</v>
      </c>
      <c r="OP29">
        <v>23.1586223960167</v>
      </c>
      <c r="OQ29">
        <v>24.265077971377998</v>
      </c>
      <c r="OR29">
        <v>481.20428239497198</v>
      </c>
      <c r="OS29">
        <v>465.17829343188902</v>
      </c>
      <c r="OT29">
        <v>23.2711725153945</v>
      </c>
      <c r="OU29">
        <v>24.514746730622399</v>
      </c>
      <c r="OV29">
        <v>508.00447748186599</v>
      </c>
      <c r="OW29">
        <v>43.885966087241201</v>
      </c>
      <c r="OX29">
        <v>23.185233684679702</v>
      </c>
      <c r="OY29">
        <v>24.296263947465601</v>
      </c>
      <c r="OZ29">
        <v>767.47890684991899</v>
      </c>
      <c r="PA29">
        <v>741.00370006209698</v>
      </c>
      <c r="PB29">
        <v>23.296340001055</v>
      </c>
      <c r="PC29">
        <v>24.5439756130849</v>
      </c>
      <c r="PD29">
        <v>809.13861711653999</v>
      </c>
      <c r="PE29">
        <v>30.9972334035456</v>
      </c>
      <c r="PF29">
        <v>23.2796665582805</v>
      </c>
      <c r="PG29">
        <v>24.3977208393114</v>
      </c>
      <c r="PH29">
        <v>1.7</v>
      </c>
      <c r="PI29">
        <v>503.47826973583199</v>
      </c>
      <c r="PJ29">
        <v>513.40946070778705</v>
      </c>
      <c r="PK29">
        <v>23.354627474063101</v>
      </c>
      <c r="PL29">
        <v>24.560584037422402</v>
      </c>
      <c r="PM29">
        <v>1.7</v>
      </c>
      <c r="PN29">
        <v>521.32780359656999</v>
      </c>
      <c r="PO29">
        <v>24.0238476074414</v>
      </c>
      <c r="PP29">
        <v>24.142319811258201</v>
      </c>
      <c r="PQ29">
        <v>24.1530035468299</v>
      </c>
      <c r="PR29">
        <v>24.1853606075579</v>
      </c>
      <c r="PS29">
        <v>24.152189629928898</v>
      </c>
      <c r="PT29">
        <v>24.629005080084099</v>
      </c>
      <c r="PU29">
        <v>24.728151599800398</v>
      </c>
      <c r="PV29">
        <v>24.755460587708001</v>
      </c>
      <c r="PW29">
        <v>24.784389174580699</v>
      </c>
      <c r="PX29">
        <v>24.754542958534099</v>
      </c>
      <c r="PY29">
        <v>24.657263817665399</v>
      </c>
      <c r="PZ29">
        <v>24.718962492385</v>
      </c>
      <c r="QA29">
        <v>24.7457203810755</v>
      </c>
      <c r="QB29">
        <v>24.7627238657589</v>
      </c>
      <c r="QC29">
        <v>24.894972950161598</v>
      </c>
      <c r="QD29">
        <v>22.227507571449902</v>
      </c>
      <c r="QE29">
        <v>24.373852097220102</v>
      </c>
      <c r="QF29">
        <v>24.612785552669099</v>
      </c>
      <c r="QG29">
        <v>24.631373118184101</v>
      </c>
      <c r="QH29">
        <v>24.647249792013199</v>
      </c>
      <c r="QI29">
        <v>24.901626335765499</v>
      </c>
      <c r="QJ29">
        <v>24.507299467237701</v>
      </c>
      <c r="QK29">
        <v>24.618678514791</v>
      </c>
      <c r="QL29">
        <v>24.643745915489301</v>
      </c>
      <c r="QM29">
        <v>24.665917813673701</v>
      </c>
      <c r="QN29">
        <v>137.155575274266</v>
      </c>
      <c r="QO29">
        <v>25.063140190794201</v>
      </c>
      <c r="QP29">
        <v>-211.27479243851101</v>
      </c>
      <c r="QQ29">
        <v>24.584972942011699</v>
      </c>
      <c r="QR29">
        <v>24.6157781253401</v>
      </c>
      <c r="QS29">
        <v>24.6415018683828</v>
      </c>
      <c r="QT29">
        <v>24.6541272156764</v>
      </c>
      <c r="QU29">
        <v>25.100772796481799</v>
      </c>
      <c r="QV29">
        <v>18.8050415343621</v>
      </c>
      <c r="QW29">
        <v>49030.573947372002</v>
      </c>
      <c r="QX29">
        <v>0</v>
      </c>
      <c r="QY29">
        <v>32571.613854769399</v>
      </c>
      <c r="QZ29">
        <v>0</v>
      </c>
      <c r="RA29">
        <v>45.036255770113399</v>
      </c>
      <c r="RB29">
        <v>53.830454585175097</v>
      </c>
      <c r="RC29">
        <v>37.660911234056798</v>
      </c>
      <c r="RD29">
        <v>30.2017823562649</v>
      </c>
      <c r="RE29">
        <v>15382.3806326465</v>
      </c>
      <c r="RF29">
        <v>0</v>
      </c>
      <c r="RG29">
        <v>10234.9355793988</v>
      </c>
      <c r="RH29">
        <v>0</v>
      </c>
      <c r="RI29">
        <v>0</v>
      </c>
      <c r="RJ29">
        <v>1971.14305756166</v>
      </c>
      <c r="RK29">
        <v>24.7238565869987</v>
      </c>
      <c r="RL29">
        <v>-1971.0017398233399</v>
      </c>
      <c r="RM29">
        <v>-6449.9707419495298</v>
      </c>
      <c r="RN29">
        <v>-1971.0017398233399</v>
      </c>
      <c r="RO29">
        <v>0</v>
      </c>
      <c r="RP29">
        <v>1182.31526259308</v>
      </c>
      <c r="RQ29">
        <v>25.0832512940801</v>
      </c>
      <c r="RR29">
        <v>-1182.3885468641399</v>
      </c>
      <c r="RS29">
        <v>-4020.3071082629399</v>
      </c>
      <c r="RT29">
        <v>-1182.3885468641399</v>
      </c>
      <c r="RU29">
        <v>0</v>
      </c>
      <c r="RV29">
        <v>1881.0825308316701</v>
      </c>
      <c r="RW29">
        <v>25.109742689538301</v>
      </c>
      <c r="RX29">
        <v>-1881.1783047517199</v>
      </c>
      <c r="RY29">
        <v>-6328.2774563271196</v>
      </c>
      <c r="RZ29">
        <v>-1881.1783047517199</v>
      </c>
      <c r="SA29">
        <v>0</v>
      </c>
      <c r="SB29">
        <v>1214.85194002552</v>
      </c>
      <c r="SC29">
        <v>25.1091389764686</v>
      </c>
      <c r="SD29">
        <v>-1214.8406349147899</v>
      </c>
      <c r="SE29">
        <v>-4035.67146123155</v>
      </c>
      <c r="SF29">
        <v>-1214.8406349147899</v>
      </c>
      <c r="SG29">
        <v>0</v>
      </c>
      <c r="SH29">
        <v>9710.2198809045603</v>
      </c>
      <c r="SI29">
        <v>25.651063041602001</v>
      </c>
      <c r="SJ29">
        <v>-9756.0900168212302</v>
      </c>
      <c r="SK29">
        <v>-30992.2769990489</v>
      </c>
      <c r="SL29">
        <v>-9756.0900168212302</v>
      </c>
      <c r="SM29">
        <v>21.1111</v>
      </c>
      <c r="SN29">
        <v>23.8889</v>
      </c>
      <c r="SO29">
        <v>268.78076290539002</v>
      </c>
      <c r="SP29">
        <v>0</v>
      </c>
      <c r="SQ29">
        <v>24.472391656212199</v>
      </c>
      <c r="SR29">
        <v>0</v>
      </c>
      <c r="SS29">
        <v>0</v>
      </c>
      <c r="ST29">
        <v>0</v>
      </c>
      <c r="SU29">
        <v>181.006708595101</v>
      </c>
      <c r="SV29">
        <v>0</v>
      </c>
      <c r="SW29">
        <v>24.7116427471355</v>
      </c>
      <c r="SX29">
        <v>0</v>
      </c>
      <c r="SY29">
        <v>0</v>
      </c>
      <c r="SZ29">
        <v>0</v>
      </c>
      <c r="TA29">
        <v>284.74255096307797</v>
      </c>
      <c r="TB29">
        <v>0</v>
      </c>
      <c r="TC29">
        <v>24.7226783255112</v>
      </c>
      <c r="TD29">
        <v>0</v>
      </c>
      <c r="TE29">
        <v>0</v>
      </c>
      <c r="TF29">
        <v>0</v>
      </c>
      <c r="TG29">
        <v>169.40361271197699</v>
      </c>
      <c r="TH29">
        <v>0</v>
      </c>
      <c r="TI29">
        <v>24.783976308988098</v>
      </c>
      <c r="TJ29">
        <v>0</v>
      </c>
      <c r="TK29">
        <v>0</v>
      </c>
      <c r="TL29">
        <v>0</v>
      </c>
      <c r="TM29">
        <v>1862.9195185148101</v>
      </c>
      <c r="TN29">
        <v>0</v>
      </c>
      <c r="TO29">
        <v>24.478432430043199</v>
      </c>
      <c r="TP29">
        <v>0</v>
      </c>
      <c r="TQ29">
        <v>0</v>
      </c>
      <c r="TR29">
        <v>0</v>
      </c>
      <c r="TS29">
        <v>0</v>
      </c>
      <c r="TT29">
        <v>2639.2467078122199</v>
      </c>
      <c r="TU29">
        <v>24.385593854391299</v>
      </c>
      <c r="TV29">
        <v>-2639.2624006557799</v>
      </c>
      <c r="TW29">
        <v>-7255.9812681461399</v>
      </c>
      <c r="TX29">
        <v>-2639.2624006557799</v>
      </c>
      <c r="TY29">
        <v>0</v>
      </c>
      <c r="TZ29">
        <v>1697.26556185919</v>
      </c>
      <c r="UA29">
        <v>24.509205429781598</v>
      </c>
      <c r="UB29">
        <v>-1697.1316356306099</v>
      </c>
      <c r="UC29">
        <v>-4722.0721734250101</v>
      </c>
      <c r="UD29">
        <v>-1697.1316356306099</v>
      </c>
      <c r="UE29">
        <v>0</v>
      </c>
      <c r="UF29">
        <v>2689.8198950746601</v>
      </c>
      <c r="UG29">
        <v>24.532031243270598</v>
      </c>
      <c r="UH29">
        <v>-2690.0824683066398</v>
      </c>
      <c r="UI29">
        <v>-7417.96161712496</v>
      </c>
      <c r="UJ29">
        <v>-2690.0824683066398</v>
      </c>
      <c r="UK29">
        <v>0</v>
      </c>
      <c r="UL29">
        <v>1733.86949753878</v>
      </c>
      <c r="UM29">
        <v>24.5474464527667</v>
      </c>
      <c r="UN29">
        <v>-1733.86218679942</v>
      </c>
      <c r="UO29">
        <v>-4721.1231622802798</v>
      </c>
      <c r="UP29">
        <v>-1733.86218679942</v>
      </c>
      <c r="UQ29">
        <v>0</v>
      </c>
      <c r="UR29">
        <v>12143.5332146006</v>
      </c>
      <c r="US29">
        <v>25.371737423054299</v>
      </c>
      <c r="UT29">
        <v>-12192.6736707688</v>
      </c>
      <c r="UU29">
        <v>-33972.684385423199</v>
      </c>
      <c r="UV29">
        <v>-12192.6736707688</v>
      </c>
      <c r="UW29">
        <v>21.1111</v>
      </c>
      <c r="UX29">
        <v>23.8889</v>
      </c>
      <c r="UY29">
        <v>180.41268749778899</v>
      </c>
      <c r="UZ29">
        <v>0</v>
      </c>
      <c r="VA29">
        <v>24.547467184165701</v>
      </c>
      <c r="VB29">
        <v>0</v>
      </c>
      <c r="VC29">
        <v>0</v>
      </c>
      <c r="VD29">
        <v>0</v>
      </c>
      <c r="VE29">
        <v>127.43599064839201</v>
      </c>
      <c r="VF29">
        <v>0</v>
      </c>
      <c r="VG29">
        <v>24.763558296366998</v>
      </c>
      <c r="VH29">
        <v>0</v>
      </c>
      <c r="VI29">
        <v>0</v>
      </c>
      <c r="VJ29">
        <v>0</v>
      </c>
      <c r="VK29">
        <v>189.38910533939199</v>
      </c>
      <c r="VL29">
        <v>0</v>
      </c>
      <c r="VM29">
        <v>24.7798039203626</v>
      </c>
      <c r="VN29">
        <v>0</v>
      </c>
      <c r="VO29">
        <v>0</v>
      </c>
      <c r="VP29">
        <v>0</v>
      </c>
      <c r="VQ29">
        <v>103.558915294134</v>
      </c>
      <c r="VR29">
        <v>0</v>
      </c>
      <c r="VS29">
        <v>24.818729600413299</v>
      </c>
      <c r="VT29">
        <v>0</v>
      </c>
      <c r="VU29">
        <v>0</v>
      </c>
      <c r="VV29">
        <v>0</v>
      </c>
      <c r="VW29">
        <v>1603.8787352634199</v>
      </c>
      <c r="VX29">
        <v>0</v>
      </c>
      <c r="VY29">
        <v>24.708995842604899</v>
      </c>
      <c r="VZ29">
        <v>0</v>
      </c>
      <c r="WA29">
        <v>0</v>
      </c>
      <c r="WB29">
        <v>0</v>
      </c>
      <c r="WC29">
        <v>0</v>
      </c>
      <c r="WD29">
        <v>2634.3148329691699</v>
      </c>
      <c r="WE29">
        <v>24.512682066358099</v>
      </c>
      <c r="WF29">
        <v>-2611.6304221819701</v>
      </c>
      <c r="WG29">
        <v>-7287.1308112277002</v>
      </c>
      <c r="WH29">
        <v>-2611.6304221819701</v>
      </c>
      <c r="WI29">
        <v>6104322.2849841798</v>
      </c>
      <c r="WJ29">
        <v>0</v>
      </c>
      <c r="WK29">
        <v>1695.6450791622699</v>
      </c>
      <c r="WL29">
        <v>24.5125937582951</v>
      </c>
      <c r="WM29">
        <v>-1695.6413110643</v>
      </c>
      <c r="WN29">
        <v>-4709.6773429345603</v>
      </c>
      <c r="WO29">
        <v>-1695.6413110643</v>
      </c>
      <c r="WP29">
        <v>21.1111</v>
      </c>
      <c r="WQ29">
        <v>23.8889</v>
      </c>
      <c r="WR29">
        <v>0</v>
      </c>
      <c r="WS29">
        <v>2689.6393799157099</v>
      </c>
      <c r="WT29">
        <v>24.537283355690001</v>
      </c>
      <c r="WU29">
        <v>-2690.2909369621002</v>
      </c>
      <c r="WV29">
        <v>-7398.6100826831698</v>
      </c>
      <c r="WW29">
        <v>-2690.2909369621002</v>
      </c>
      <c r="WX29">
        <v>6219841.7040409604</v>
      </c>
      <c r="WY29">
        <v>0</v>
      </c>
      <c r="WZ29">
        <v>1727.7338066780401</v>
      </c>
      <c r="XA29">
        <v>24.5455305655939</v>
      </c>
      <c r="XB29">
        <v>-1728.08192025328</v>
      </c>
      <c r="XC29">
        <v>-4707.6597475669896</v>
      </c>
      <c r="XD29">
        <v>-1728.08192025328</v>
      </c>
      <c r="XE29">
        <v>0</v>
      </c>
      <c r="XF29">
        <v>12752.495676378399</v>
      </c>
      <c r="XG29">
        <v>25.3065726428019</v>
      </c>
      <c r="XH29">
        <v>-12800.717684004499</v>
      </c>
      <c r="XI29">
        <v>-34761.608188619102</v>
      </c>
      <c r="XJ29">
        <v>-12800.717684004499</v>
      </c>
      <c r="XK29">
        <v>21.1111</v>
      </c>
      <c r="XL29">
        <v>23.8889</v>
      </c>
      <c r="XM29">
        <v>257.52703445285402</v>
      </c>
      <c r="XN29">
        <v>0</v>
      </c>
      <c r="XO29">
        <v>24.5763537402323</v>
      </c>
      <c r="XP29">
        <v>0</v>
      </c>
      <c r="XQ29">
        <v>0</v>
      </c>
      <c r="XR29">
        <v>0</v>
      </c>
      <c r="XS29">
        <v>165.97883468778201</v>
      </c>
      <c r="XT29">
        <v>0</v>
      </c>
      <c r="XU29">
        <v>24.667340757172401</v>
      </c>
      <c r="XV29">
        <v>0</v>
      </c>
      <c r="XW29">
        <v>0</v>
      </c>
      <c r="XX29">
        <v>0</v>
      </c>
      <c r="XY29">
        <v>254.220128142633</v>
      </c>
      <c r="XZ29">
        <v>0</v>
      </c>
      <c r="YA29">
        <v>24.6786120506024</v>
      </c>
      <c r="YB29">
        <v>0</v>
      </c>
      <c r="YC29">
        <v>0</v>
      </c>
      <c r="YD29">
        <v>0</v>
      </c>
      <c r="YE29">
        <v>153.60713369155201</v>
      </c>
      <c r="YF29">
        <v>0</v>
      </c>
      <c r="YG29">
        <v>24.6958750212954</v>
      </c>
      <c r="YH29">
        <v>0</v>
      </c>
      <c r="YI29">
        <v>0</v>
      </c>
      <c r="YJ29">
        <v>0</v>
      </c>
      <c r="YK29">
        <v>997.29176167035996</v>
      </c>
      <c r="YL29">
        <v>0</v>
      </c>
      <c r="YM29">
        <v>24.834680051286</v>
      </c>
      <c r="YN29">
        <v>0</v>
      </c>
      <c r="YO29">
        <v>0</v>
      </c>
      <c r="YP29">
        <v>0</v>
      </c>
      <c r="YQ29">
        <v>0</v>
      </c>
      <c r="YR29">
        <v>540.64739143320003</v>
      </c>
      <c r="YS29">
        <v>19.793786966732501</v>
      </c>
      <c r="YT29">
        <v>0</v>
      </c>
      <c r="YU29">
        <v>0</v>
      </c>
      <c r="YV29">
        <v>0</v>
      </c>
      <c r="YW29">
        <v>0</v>
      </c>
      <c r="YX29">
        <v>325.45960997207601</v>
      </c>
      <c r="YY29">
        <v>19.925714646846899</v>
      </c>
      <c r="YZ29">
        <v>0</v>
      </c>
      <c r="ZA29">
        <v>0</v>
      </c>
      <c r="ZB29">
        <v>0</v>
      </c>
      <c r="ZC29">
        <v>0</v>
      </c>
      <c r="ZD29">
        <v>513.51234965750803</v>
      </c>
      <c r="ZE29">
        <v>19.916564835328501</v>
      </c>
      <c r="ZF29">
        <v>0</v>
      </c>
      <c r="ZG29">
        <v>0</v>
      </c>
      <c r="ZH29">
        <v>0</v>
      </c>
      <c r="ZI29">
        <v>0</v>
      </c>
      <c r="ZJ29">
        <v>337.36978480547901</v>
      </c>
      <c r="ZK29">
        <v>19.934094238981501</v>
      </c>
      <c r="ZL29">
        <v>0</v>
      </c>
      <c r="ZM29">
        <v>0</v>
      </c>
      <c r="ZN29">
        <v>0</v>
      </c>
      <c r="ZO29">
        <v>0</v>
      </c>
      <c r="ZP29">
        <v>7038.2071599074798</v>
      </c>
      <c r="ZQ29">
        <v>18.399103778482498</v>
      </c>
      <c r="ZR29">
        <v>0</v>
      </c>
      <c r="ZS29">
        <v>0</v>
      </c>
      <c r="ZT29">
        <v>0</v>
      </c>
      <c r="ZU29">
        <v>0</v>
      </c>
      <c r="ZV29">
        <v>1604.2011763330299</v>
      </c>
      <c r="ZW29">
        <v>20.931829529671599</v>
      </c>
      <c r="ZX29">
        <v>0</v>
      </c>
      <c r="ZY29">
        <v>0</v>
      </c>
      <c r="ZZ29">
        <v>0</v>
      </c>
      <c r="AAA29">
        <v>0</v>
      </c>
      <c r="AAB29">
        <v>1033.70492813903</v>
      </c>
      <c r="AAC29">
        <v>21.099883706668098</v>
      </c>
      <c r="AAD29">
        <v>0</v>
      </c>
      <c r="AAE29">
        <v>0</v>
      </c>
      <c r="AAF29">
        <v>0</v>
      </c>
      <c r="AAG29">
        <v>0</v>
      </c>
      <c r="AAH29">
        <v>1634.20465535466</v>
      </c>
      <c r="AAI29">
        <v>21.087970990004901</v>
      </c>
      <c r="AAJ29">
        <v>0</v>
      </c>
      <c r="AAK29">
        <v>0</v>
      </c>
      <c r="AAL29">
        <v>0</v>
      </c>
      <c r="AAM29">
        <v>0</v>
      </c>
      <c r="AAN29">
        <v>1068.7743248027</v>
      </c>
      <c r="AAO29">
        <v>21.115769204412</v>
      </c>
      <c r="AAP29">
        <v>0</v>
      </c>
      <c r="AAQ29">
        <v>0</v>
      </c>
      <c r="AAR29">
        <v>0</v>
      </c>
      <c r="AAS29">
        <v>0</v>
      </c>
      <c r="AAT29">
        <v>13115.2253253133</v>
      </c>
      <c r="AAU29">
        <v>18.757675419609299</v>
      </c>
      <c r="AAV29">
        <v>0</v>
      </c>
      <c r="AAW29">
        <v>0</v>
      </c>
      <c r="AAX29">
        <v>0</v>
      </c>
      <c r="AAY29">
        <v>0</v>
      </c>
      <c r="AAZ29">
        <v>1579.91549988988</v>
      </c>
      <c r="ABA29">
        <v>21.055404280157401</v>
      </c>
      <c r="ABB29">
        <v>0</v>
      </c>
      <c r="ABC29">
        <v>0</v>
      </c>
      <c r="ABD29">
        <v>0</v>
      </c>
      <c r="ABE29">
        <v>0</v>
      </c>
      <c r="ABF29">
        <v>1045.3319618299399</v>
      </c>
      <c r="ABG29">
        <v>21.140844679561202</v>
      </c>
      <c r="ABH29">
        <v>0</v>
      </c>
      <c r="ABI29">
        <v>0</v>
      </c>
      <c r="ABJ29">
        <v>0</v>
      </c>
      <c r="ABK29">
        <v>0</v>
      </c>
      <c r="ABL29">
        <v>1660.5506097068301</v>
      </c>
      <c r="ABM29">
        <v>21.1401448899834</v>
      </c>
      <c r="ABN29">
        <v>0</v>
      </c>
      <c r="ABO29">
        <v>0</v>
      </c>
      <c r="ABP29">
        <v>0</v>
      </c>
      <c r="ABQ29">
        <v>0</v>
      </c>
      <c r="ABR29">
        <v>1085.12489944452</v>
      </c>
      <c r="ABS29">
        <v>21.1667617436113</v>
      </c>
      <c r="ABT29">
        <v>0</v>
      </c>
      <c r="ABU29">
        <v>0</v>
      </c>
      <c r="ABV29">
        <v>0</v>
      </c>
      <c r="ABW29">
        <v>0</v>
      </c>
      <c r="ABX29">
        <v>13591.5026266774</v>
      </c>
      <c r="ABY29">
        <v>18.8050415343621</v>
      </c>
      <c r="ABZ29">
        <v>0</v>
      </c>
      <c r="ACA29">
        <v>0</v>
      </c>
      <c r="ACB29">
        <v>0</v>
      </c>
      <c r="ACC29">
        <v>0.51711033165804099</v>
      </c>
      <c r="ACD29">
        <v>35962346.7462819</v>
      </c>
      <c r="ACE29">
        <v>65332.112903804998</v>
      </c>
      <c r="ACF29">
        <v>20.2435993212722</v>
      </c>
      <c r="ACG29">
        <v>7.22</v>
      </c>
      <c r="ACH29">
        <v>1.20006472722641</v>
      </c>
      <c r="ACI29">
        <v>75321.653666661106</v>
      </c>
      <c r="ACJ29">
        <v>6.5399017300855604</v>
      </c>
      <c r="ACK29">
        <v>21.110000005120298</v>
      </c>
      <c r="ACL29">
        <v>24.081542987470399</v>
      </c>
      <c r="ACM29">
        <v>6.0640328869694899</v>
      </c>
      <c r="ACN29">
        <v>0</v>
      </c>
      <c r="ACO29">
        <v>0</v>
      </c>
      <c r="ACP29">
        <v>89406.139634507606</v>
      </c>
      <c r="ACR29">
        <v>19055.5631246866</v>
      </c>
      <c r="ACT29">
        <v>108461.702759194</v>
      </c>
      <c r="ACV29">
        <v>25.729769183600201</v>
      </c>
      <c r="ACW29">
        <v>23.895809720506701</v>
      </c>
      <c r="ACX29">
        <v>1.7</v>
      </c>
      <c r="ACY29">
        <v>7.2805187021220501</v>
      </c>
      <c r="ACZ29">
        <v>0.74989995252581598</v>
      </c>
      <c r="ADA29">
        <v>25.603466763326601</v>
      </c>
      <c r="ADB29">
        <v>23.8902695077355</v>
      </c>
      <c r="ADC29">
        <v>1.7</v>
      </c>
      <c r="ADD29">
        <v>7.1051830096261197</v>
      </c>
      <c r="ADE29">
        <v>0.74984841174878403</v>
      </c>
      <c r="ADF29">
        <v>25.595788505907599</v>
      </c>
      <c r="ADG29">
        <v>23.895670161661702</v>
      </c>
      <c r="ADH29">
        <v>1.7</v>
      </c>
      <c r="ADI29">
        <v>5.2815047344776298</v>
      </c>
      <c r="ADJ29">
        <v>0.74985178251055395</v>
      </c>
      <c r="ADK29">
        <v>25.166412120834799</v>
      </c>
      <c r="ADL29">
        <v>23.895910619699599</v>
      </c>
      <c r="ADM29">
        <v>1.7</v>
      </c>
      <c r="ADN29">
        <v>11.116914609415799</v>
      </c>
      <c r="ADO29">
        <v>0.75024384154444601</v>
      </c>
      <c r="ADP29">
        <v>25.560459397713199</v>
      </c>
      <c r="ADQ29">
        <v>23.898082030204598</v>
      </c>
      <c r="ADR29">
        <v>1.7</v>
      </c>
      <c r="ADS29">
        <v>4.2763152430802096</v>
      </c>
      <c r="ADT29">
        <v>0.70027443248993704</v>
      </c>
      <c r="ADU29">
        <v>25.563963789495201</v>
      </c>
      <c r="ADV29">
        <v>23.897640426585401</v>
      </c>
      <c r="ADW29">
        <v>1.7</v>
      </c>
      <c r="ADX29">
        <v>6.3122279626867996</v>
      </c>
      <c r="ADY29">
        <v>0.70026640808242102</v>
      </c>
      <c r="ADZ29">
        <v>25.554959485787599</v>
      </c>
      <c r="AEA29">
        <v>23.898112058943799</v>
      </c>
      <c r="AEB29">
        <v>1.7</v>
      </c>
      <c r="AEC29">
        <v>4.6165891369179004</v>
      </c>
      <c r="AED29">
        <v>0.70029098538068002</v>
      </c>
      <c r="AEE29">
        <v>24.792124143193199</v>
      </c>
      <c r="AEF29">
        <v>23.896568158343999</v>
      </c>
      <c r="AEG29">
        <v>1.7</v>
      </c>
      <c r="AEH29">
        <v>10.062642738517001</v>
      </c>
      <c r="AEI29">
        <v>0.74979936640956402</v>
      </c>
      <c r="AEJ29">
        <v>25.0527951764475</v>
      </c>
      <c r="AEK29">
        <v>23.897557691693599</v>
      </c>
      <c r="AEL29">
        <v>1.7</v>
      </c>
      <c r="AEM29">
        <v>5.1086013172660296</v>
      </c>
      <c r="AEN29">
        <v>0.69976752832028999</v>
      </c>
      <c r="AEO29">
        <v>25.049648157712799</v>
      </c>
      <c r="AEP29">
        <v>23.897336784493699</v>
      </c>
      <c r="AEQ29">
        <v>1.7</v>
      </c>
      <c r="AER29">
        <v>6.4142830336849999</v>
      </c>
      <c r="AES29">
        <v>0.69973737542555503</v>
      </c>
      <c r="AET29">
        <v>25.0473890140882</v>
      </c>
      <c r="AEU29">
        <v>23.898101046175899</v>
      </c>
      <c r="AEV29">
        <v>1.7</v>
      </c>
      <c r="AEW29">
        <v>4.9720950427731303</v>
      </c>
      <c r="AEX29">
        <v>0.69974021869008396</v>
      </c>
      <c r="AEY29">
        <v>24.976237509314899</v>
      </c>
      <c r="AEZ29">
        <v>23.847985102544399</v>
      </c>
      <c r="AFA29">
        <v>1.7</v>
      </c>
      <c r="AFB29">
        <v>7.72566282833131</v>
      </c>
      <c r="AFC29">
        <v>0.69987023719868602</v>
      </c>
      <c r="AFD29">
        <v>25.038919510823099</v>
      </c>
      <c r="AFE29">
        <v>23.899120888040201</v>
      </c>
      <c r="AFF29">
        <v>1.7</v>
      </c>
      <c r="AFG29">
        <v>5.0332970639670496</v>
      </c>
      <c r="AFH29">
        <v>0.69971001796374699</v>
      </c>
      <c r="AFI29">
        <v>25.0358389363616</v>
      </c>
      <c r="AFJ29">
        <v>23.897816829771902</v>
      </c>
      <c r="AFK29">
        <v>1.7</v>
      </c>
      <c r="AFL29">
        <v>5.5838391063388002</v>
      </c>
      <c r="AFM29">
        <v>0.69964890188694295</v>
      </c>
      <c r="AFN29">
        <v>25.030032002164301</v>
      </c>
      <c r="AFO29">
        <v>23.898619694479802</v>
      </c>
      <c r="AFP29">
        <v>1.7</v>
      </c>
      <c r="AFQ29">
        <v>4.5285665290545598</v>
      </c>
      <c r="AFR29">
        <v>0.69964989526288002</v>
      </c>
      <c r="AFS29">
        <v>-0.43420238795975202</v>
      </c>
      <c r="AFT29">
        <v>-0.44319203521404299</v>
      </c>
      <c r="AFU29">
        <v>-0.43144239283457902</v>
      </c>
      <c r="AFV29">
        <v>-0.434524962107668</v>
      </c>
      <c r="AFW29">
        <v>-0.37274012163914799</v>
      </c>
      <c r="AFX29">
        <v>-0.383874364318606</v>
      </c>
      <c r="AFY29">
        <v>-0.37010744703689902</v>
      </c>
      <c r="AFZ29">
        <v>-0.375018440669729</v>
      </c>
      <c r="AGA29">
        <v>-0.37395437470627901</v>
      </c>
      <c r="AGB29">
        <v>-0.390865830617809</v>
      </c>
      <c r="AGC29">
        <v>-0.37243035561486998</v>
      </c>
      <c r="AGD29">
        <v>-0.37596740295762698</v>
      </c>
      <c r="AGE29">
        <v>-0.43659583703430399</v>
      </c>
      <c r="AGF29">
        <v>-0.37730457399679002</v>
      </c>
      <c r="AGG29">
        <v>-0.36041671238113798</v>
      </c>
      <c r="AGH29">
        <v>0</v>
      </c>
      <c r="AGI29">
        <v>0</v>
      </c>
      <c r="AGJ29">
        <v>0</v>
      </c>
      <c r="AGK29">
        <v>0</v>
      </c>
      <c r="AGL29">
        <v>0</v>
      </c>
      <c r="AGM29">
        <v>0</v>
      </c>
      <c r="AGN29">
        <v>0</v>
      </c>
      <c r="AGO29">
        <v>0</v>
      </c>
      <c r="AGP29">
        <v>0</v>
      </c>
      <c r="AGQ29">
        <v>0</v>
      </c>
      <c r="AGR29">
        <v>0</v>
      </c>
      <c r="AGS29">
        <v>0</v>
      </c>
      <c r="AGT29">
        <v>0</v>
      </c>
      <c r="AGU29">
        <v>0</v>
      </c>
      <c r="AGV29">
        <v>0</v>
      </c>
      <c r="AGW29">
        <v>0</v>
      </c>
      <c r="AGX29">
        <v>0</v>
      </c>
      <c r="AGY29">
        <v>0</v>
      </c>
      <c r="AGZ29">
        <v>0</v>
      </c>
      <c r="AHA29">
        <v>0</v>
      </c>
      <c r="AHB29">
        <v>0</v>
      </c>
      <c r="AHC29">
        <v>0</v>
      </c>
      <c r="AHD29">
        <v>0</v>
      </c>
      <c r="AHE29">
        <v>0</v>
      </c>
      <c r="AHF29">
        <v>0</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B29">
        <v>0</v>
      </c>
      <c r="AID29">
        <v>0</v>
      </c>
      <c r="AIF29">
        <v>0</v>
      </c>
      <c r="AIH29">
        <v>0</v>
      </c>
      <c r="AIJ29">
        <v>0</v>
      </c>
      <c r="AIL29">
        <v>0</v>
      </c>
      <c r="AIN29">
        <v>0</v>
      </c>
      <c r="AIP29">
        <v>0</v>
      </c>
      <c r="AIR29">
        <v>0</v>
      </c>
      <c r="AIT29">
        <v>0</v>
      </c>
      <c r="AIV29">
        <v>0</v>
      </c>
      <c r="AIX29">
        <v>0</v>
      </c>
      <c r="AIZ29">
        <v>0</v>
      </c>
      <c r="AJB29">
        <v>0</v>
      </c>
      <c r="AJD29">
        <v>0</v>
      </c>
      <c r="AJE29">
        <v>2.7140128107637799E-3</v>
      </c>
      <c r="AJG29">
        <v>65247.474265344899</v>
      </c>
      <c r="AJJ29">
        <v>5290.6708623049899</v>
      </c>
      <c r="AJL29">
        <v>1108.5578719651301</v>
      </c>
      <c r="AJM29">
        <v>47.115046021939897</v>
      </c>
      <c r="AJN29">
        <v>47.568988299143797</v>
      </c>
      <c r="AJO29">
        <v>87.711553737341802</v>
      </c>
      <c r="AJP29">
        <v>208.140087725841</v>
      </c>
      <c r="AJQ29">
        <v>47.1003016435088</v>
      </c>
      <c r="AJR29">
        <v>44.824672194614301</v>
      </c>
      <c r="AJS29">
        <v>76.9656804757891</v>
      </c>
      <c r="AJT29">
        <v>125.722916683821</v>
      </c>
      <c r="AJU29">
        <v>18.7861830399723</v>
      </c>
      <c r="AJV29">
        <v>20.2432873955559</v>
      </c>
      <c r="AJW29">
        <v>29.691765097910601</v>
      </c>
      <c r="AJX29">
        <v>110.65708444537</v>
      </c>
      <c r="AJY29">
        <v>0</v>
      </c>
      <c r="AJZ29">
        <v>0</v>
      </c>
      <c r="AKA29">
        <v>0</v>
      </c>
      <c r="AKB29">
        <v>65247.474265344899</v>
      </c>
      <c r="AKC29">
        <v>0</v>
      </c>
      <c r="AKD29">
        <v>0</v>
      </c>
      <c r="AKE29">
        <v>0</v>
      </c>
      <c r="AKF29">
        <v>0</v>
      </c>
      <c r="AKG29">
        <v>15.071481238882599</v>
      </c>
      <c r="AKH29">
        <v>15.071481238882599</v>
      </c>
      <c r="AKI29">
        <v>0</v>
      </c>
      <c r="AKJ29">
        <v>0</v>
      </c>
      <c r="AKK29">
        <v>0</v>
      </c>
      <c r="AKL29">
        <v>0</v>
      </c>
      <c r="AKM29">
        <v>0</v>
      </c>
      <c r="AKN29">
        <v>15.071481238882599</v>
      </c>
      <c r="AKO29">
        <v>15.071481238882599</v>
      </c>
      <c r="AKP29">
        <v>0</v>
      </c>
      <c r="AKQ29">
        <v>0</v>
      </c>
      <c r="AKR29">
        <v>0</v>
      </c>
      <c r="AKV29">
        <v>338554.55384027603</v>
      </c>
      <c r="AKZ29">
        <v>4674616.5748551702</v>
      </c>
      <c r="ALD29">
        <v>22.618824004110099</v>
      </c>
      <c r="ALE29">
        <v>21.11</v>
      </c>
      <c r="ALF29">
        <v>12.128065773938999</v>
      </c>
      <c r="ALG29">
        <v>76490.308069948194</v>
      </c>
      <c r="ALH29">
        <v>409.71852505089998</v>
      </c>
      <c r="ALJ29">
        <v>15.068728643457799</v>
      </c>
      <c r="ALK29">
        <v>9.0604323257187595E-3</v>
      </c>
      <c r="ALL29">
        <v>8.7543601535013398</v>
      </c>
      <c r="ALM29">
        <v>20.53125</v>
      </c>
      <c r="ALN29">
        <v>8.7543601535013398</v>
      </c>
      <c r="ALO29">
        <v>0</v>
      </c>
      <c r="ALP29">
        <v>24.707492035800499</v>
      </c>
      <c r="ALQ29">
        <v>9.6562592131207003E-3</v>
      </c>
      <c r="ALR29">
        <v>49.7261984959408</v>
      </c>
      <c r="ALS29">
        <v>8.7543601535013398</v>
      </c>
      <c r="ALT29">
        <v>15.068728895479399</v>
      </c>
      <c r="ALU29">
        <v>8.7543601535013398</v>
      </c>
      <c r="ALV29">
        <v>15.560014364404701</v>
      </c>
      <c r="ALW29">
        <v>8.7543601535013398</v>
      </c>
      <c r="ALX29">
        <v>7.22</v>
      </c>
      <c r="ALY29">
        <v>1.2000644059656099E-3</v>
      </c>
      <c r="ALZ29">
        <v>20.226726798336099</v>
      </c>
      <c r="AMA29">
        <v>1.2000644059656099E-3</v>
      </c>
      <c r="AMB29">
        <v>0</v>
      </c>
      <c r="AMC29">
        <v>20.2435993212722</v>
      </c>
      <c r="AMD29">
        <v>1.2000644059656099E-3</v>
      </c>
      <c r="AME29">
        <v>20.226726798336099</v>
      </c>
      <c r="AMF29">
        <v>1.2000644059656099E-3</v>
      </c>
      <c r="AMG29">
        <v>7.22</v>
      </c>
      <c r="AMH29">
        <v>1.2000644059656099E-3</v>
      </c>
      <c r="AMI29">
        <v>1.21280625272207E-2</v>
      </c>
      <c r="AMJ29">
        <v>8.7543601535013398</v>
      </c>
      <c r="AMK29">
        <v>20.026772237494999</v>
      </c>
      <c r="AML29">
        <v>0.17840833593073999</v>
      </c>
      <c r="AMM29">
        <v>18.3968656434037</v>
      </c>
      <c r="AMN29">
        <v>1.07449670986365</v>
      </c>
      <c r="AMO29">
        <v>20.014127055037498</v>
      </c>
      <c r="AMP29">
        <v>0.17305404063489299</v>
      </c>
      <c r="AMQ29">
        <v>20.079442277722102</v>
      </c>
      <c r="AMR29">
        <v>0.31462426369666402</v>
      </c>
      <c r="AMS29">
        <v>20.004615090884599</v>
      </c>
      <c r="AMT29">
        <v>0.27468972305199901</v>
      </c>
      <c r="AMU29">
        <v>18.754830506174901</v>
      </c>
      <c r="AMV29">
        <v>1.4394446538230301</v>
      </c>
      <c r="AMW29">
        <v>21.204982691391201</v>
      </c>
      <c r="AMX29">
        <v>0.35834043094798002</v>
      </c>
      <c r="AMY29">
        <v>21.219743593124999</v>
      </c>
      <c r="AMZ29">
        <v>0.368003087469084</v>
      </c>
      <c r="ANA29">
        <v>21.212771798568198</v>
      </c>
      <c r="ANB29">
        <v>0.59903398280952103</v>
      </c>
      <c r="ANC29">
        <v>21.211969465506801</v>
      </c>
      <c r="AND29">
        <v>0.56939795774449098</v>
      </c>
      <c r="ANE29">
        <v>18.799343622735101</v>
      </c>
      <c r="ANF29">
        <v>1.5233577639461899</v>
      </c>
      <c r="ANG29">
        <v>21.243258319426499</v>
      </c>
      <c r="ANH29">
        <v>0.36291893352341198</v>
      </c>
      <c r="ANI29">
        <v>21.2630529608934</v>
      </c>
      <c r="ANJ29">
        <v>0.37260846698373401</v>
      </c>
      <c r="ANK29">
        <v>21.217024722412699</v>
      </c>
      <c r="ANL29">
        <v>0.56929966792609599</v>
      </c>
      <c r="ANM29">
        <v>21.246864861421599</v>
      </c>
      <c r="ANN29">
        <v>0.576682135149858</v>
      </c>
      <c r="ANO29">
        <v>2.0152730731779398</v>
      </c>
      <c r="ANP29">
        <v>3.3342201127941</v>
      </c>
      <c r="ANQ29">
        <v>3.4048669675292902</v>
      </c>
      <c r="ANR29">
        <v>18.3968656434037</v>
      </c>
      <c r="ANS29">
        <v>19.9258792974729</v>
      </c>
      <c r="ANT29">
        <v>19.934534191355301</v>
      </c>
      <c r="ANU29">
        <v>19.916744998743798</v>
      </c>
      <c r="ANV29">
        <v>19.793536775249699</v>
      </c>
      <c r="ANW29">
        <v>18.754830506174901</v>
      </c>
      <c r="ANX29">
        <v>21.098100207082702</v>
      </c>
      <c r="ANY29">
        <v>21.1146643373927</v>
      </c>
      <c r="ANZ29">
        <v>21.086745505449201</v>
      </c>
      <c r="AOA29">
        <v>20.930318112422398</v>
      </c>
      <c r="AOB29">
        <v>18.799343622735101</v>
      </c>
      <c r="AOC29">
        <v>21.137756530933899</v>
      </c>
      <c r="AOD29">
        <v>21.165258839263299</v>
      </c>
      <c r="AOE29">
        <v>21.138369851731099</v>
      </c>
      <c r="AOF29">
        <v>21.0375132815599</v>
      </c>
      <c r="AOG29">
        <v>24.707492035800499</v>
      </c>
      <c r="AOH29">
        <v>8.7543601535013398</v>
      </c>
      <c r="AOI29">
        <v>24.810319788655899</v>
      </c>
      <c r="AOJ29">
        <v>8.7543601535013398</v>
      </c>
    </row>
    <row r="30" spans="1:1076">
      <c r="A30" t="s">
        <v>2974</v>
      </c>
      <c r="B30">
        <v>20.355499999999999</v>
      </c>
      <c r="D30">
        <v>15.7637168636774</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-22.916781738447</v>
      </c>
      <c r="GC30">
        <v>-89.807779445029595</v>
      </c>
      <c r="GD30">
        <v>-193.20682537930199</v>
      </c>
      <c r="GE30">
        <v>-21.088351934082901</v>
      </c>
      <c r="GF30">
        <v>-48.956644542324902</v>
      </c>
      <c r="GG30">
        <v>-177.497169998771</v>
      </c>
      <c r="GH30">
        <v>-29.729178879183898</v>
      </c>
      <c r="GI30">
        <v>-73.505341412323702</v>
      </c>
      <c r="GJ30">
        <v>-278.45780470922398</v>
      </c>
      <c r="GK30">
        <v>-16.874826766661901</v>
      </c>
      <c r="GL30">
        <v>-44.638674817303801</v>
      </c>
      <c r="GM30">
        <v>-166.70979444473801</v>
      </c>
      <c r="GN30">
        <v>-36.789810006068898</v>
      </c>
      <c r="GO30">
        <v>24.107112027851599</v>
      </c>
      <c r="GP30">
        <v>24.348232842826</v>
      </c>
      <c r="GQ30">
        <v>-41.368866205189697</v>
      </c>
      <c r="GR30">
        <v>-174.48108548443801</v>
      </c>
      <c r="GS30">
        <v>-417.518257767644</v>
      </c>
      <c r="GT30">
        <v>-26.862669840699802</v>
      </c>
      <c r="GU30">
        <v>24.3076540043375</v>
      </c>
      <c r="GV30">
        <v>24.524388991382299</v>
      </c>
      <c r="GW30">
        <v>-29.452714816889799</v>
      </c>
      <c r="GX30">
        <v>-110.79569774191199</v>
      </c>
      <c r="GY30">
        <v>-236.68678193059699</v>
      </c>
      <c r="GZ30">
        <v>-40.584070710834503</v>
      </c>
      <c r="HA30">
        <v>24.318029726123498</v>
      </c>
      <c r="HB30">
        <v>24.539702295015299</v>
      </c>
      <c r="HC30">
        <v>-46.679902029661399</v>
      </c>
      <c r="HD30">
        <v>-177.26867380190399</v>
      </c>
      <c r="HE30">
        <v>-383.82927092739999</v>
      </c>
      <c r="HF30">
        <v>-25.0580467726524</v>
      </c>
      <c r="HG30">
        <v>24.380499993187499</v>
      </c>
      <c r="HH30">
        <v>24.569597209506199</v>
      </c>
      <c r="HI30">
        <v>-28.966508410072802</v>
      </c>
      <c r="HJ30">
        <v>-102.720744720062</v>
      </c>
      <c r="HK30">
        <v>-209.74535512415801</v>
      </c>
      <c r="HL30">
        <v>27.0765282194786</v>
      </c>
      <c r="HM30">
        <v>25.0750451948308</v>
      </c>
      <c r="HN30">
        <v>25.240695094446401</v>
      </c>
      <c r="HO30">
        <v>117.30331100028999</v>
      </c>
      <c r="HP30">
        <v>26.7630327354812</v>
      </c>
      <c r="HQ30">
        <v>24.7707200272324</v>
      </c>
      <c r="HR30">
        <v>-2.5186093401885898</v>
      </c>
      <c r="HS30">
        <v>15.6130083656255</v>
      </c>
      <c r="HT30">
        <v>25.144993253956699</v>
      </c>
      <c r="HU30">
        <v>25.281274420181301</v>
      </c>
      <c r="HV30">
        <v>65.917491855213299</v>
      </c>
      <c r="HW30">
        <v>9.3977271433745404</v>
      </c>
      <c r="HX30">
        <v>24.890642526207799</v>
      </c>
      <c r="HY30">
        <v>-12.612078194094501</v>
      </c>
      <c r="HZ30">
        <v>25.1668579774561</v>
      </c>
      <c r="IA30">
        <v>25.290545163872501</v>
      </c>
      <c r="IB30">
        <v>113.48620992394601</v>
      </c>
      <c r="IC30">
        <v>25.962431375026402</v>
      </c>
      <c r="ID30">
        <v>25.1668139319749</v>
      </c>
      <c r="IE30">
        <v>24.9243157149951</v>
      </c>
      <c r="IF30">
        <v>-15.431513619806401</v>
      </c>
      <c r="IG30">
        <v>14.1474805601742</v>
      </c>
      <c r="IH30">
        <v>25.176979602281602</v>
      </c>
      <c r="II30">
        <v>25.299566437883701</v>
      </c>
      <c r="IJ30">
        <v>68.460684976515907</v>
      </c>
      <c r="IK30">
        <v>15.194618655198299</v>
      </c>
      <c r="IL30">
        <v>19.367488901966102</v>
      </c>
      <c r="IM30">
        <v>27.1031056632795</v>
      </c>
      <c r="IN30">
        <v>24.9524948913967</v>
      </c>
      <c r="IO30">
        <v>0.57436546289115398</v>
      </c>
      <c r="IP30">
        <v>-7.57388465104584</v>
      </c>
      <c r="IQ30">
        <v>56.752991754891198</v>
      </c>
      <c r="IR30">
        <v>31.8623517019915</v>
      </c>
      <c r="IS30">
        <v>52.296336554742098</v>
      </c>
      <c r="IT30">
        <v>30.322058849703399</v>
      </c>
      <c r="IU30">
        <v>-778.29139322983099</v>
      </c>
      <c r="IV30">
        <v>-29.378724660230102</v>
      </c>
      <c r="IW30">
        <v>24.397238198756899</v>
      </c>
      <c r="IX30">
        <v>24.7707200272324</v>
      </c>
      <c r="IY30">
        <v>-12.2064362502223</v>
      </c>
      <c r="IZ30">
        <v>-132.75828310030599</v>
      </c>
      <c r="JA30">
        <v>-464.75720118614902</v>
      </c>
      <c r="JB30">
        <v>-22.345333967074701</v>
      </c>
      <c r="JC30">
        <v>24.5547936471832</v>
      </c>
      <c r="JD30">
        <v>24.890642526207799</v>
      </c>
      <c r="JE30">
        <v>-11.967629595128701</v>
      </c>
      <c r="JF30">
        <v>-87.313532292479707</v>
      </c>
      <c r="JG30">
        <v>-264.68585498002801</v>
      </c>
      <c r="JH30">
        <v>-32.846899780673802</v>
      </c>
      <c r="JI30">
        <v>24.585078937349099</v>
      </c>
      <c r="JJ30">
        <v>24.9243157149951</v>
      </c>
      <c r="JK30">
        <v>-16.9729993413752</v>
      </c>
      <c r="JL30">
        <v>-132.29119146118401</v>
      </c>
      <c r="JM30">
        <v>-413.78462523397201</v>
      </c>
      <c r="JN30">
        <v>-19.5143841796922</v>
      </c>
      <c r="JO30">
        <v>24.642636161198801</v>
      </c>
      <c r="JP30">
        <v>24.9524948913967</v>
      </c>
      <c r="JQ30">
        <v>0.40498178703271898</v>
      </c>
      <c r="JR30">
        <v>-9.1014235389913605</v>
      </c>
      <c r="JS30">
        <v>1.1461047090685801</v>
      </c>
      <c r="JT30">
        <v>-71.982591992870198</v>
      </c>
      <c r="JU30">
        <v>-226.66399826226399</v>
      </c>
      <c r="JV30">
        <v>19.618936316616601</v>
      </c>
      <c r="JW30">
        <v>46.393028052706498</v>
      </c>
      <c r="JX30">
        <v>-21.907234858281399</v>
      </c>
      <c r="JY30">
        <v>15.227677249175599</v>
      </c>
      <c r="JZ30">
        <v>11.6421527778519</v>
      </c>
      <c r="KA30">
        <v>-14.690979818036601</v>
      </c>
      <c r="KB30">
        <v>25.2519795433162</v>
      </c>
      <c r="KC30">
        <v>34.096212227642098</v>
      </c>
      <c r="KD30">
        <v>-19.4434651730868</v>
      </c>
      <c r="KE30">
        <v>18.517300875225398</v>
      </c>
      <c r="KF30">
        <v>23.6475966457092</v>
      </c>
      <c r="KG30">
        <v>-9.5636684903160205</v>
      </c>
      <c r="KH30">
        <v>0.33335423724956897</v>
      </c>
      <c r="KI30">
        <v>29.583224919773599</v>
      </c>
      <c r="KJ30">
        <v>-11.153830115412299</v>
      </c>
      <c r="KK30">
        <v>-35.148548128211999</v>
      </c>
      <c r="KL30">
        <v>24.389355121797301</v>
      </c>
      <c r="KM30">
        <v>24.802399072256701</v>
      </c>
      <c r="KN30">
        <v>-21.923199378175401</v>
      </c>
      <c r="KO30">
        <v>23.970595778792401</v>
      </c>
      <c r="KP30">
        <v>14.643353989056299</v>
      </c>
      <c r="KQ30">
        <v>-182.142491032007</v>
      </c>
      <c r="KR30">
        <v>-580.92566130121395</v>
      </c>
      <c r="KS30">
        <v>-23.706406006182501</v>
      </c>
      <c r="KT30">
        <v>24.4312228100837</v>
      </c>
      <c r="KU30">
        <v>24.838333475949199</v>
      </c>
      <c r="KV30">
        <v>-13.6323292654564</v>
      </c>
      <c r="KW30">
        <v>24.015562988179799</v>
      </c>
      <c r="KX30">
        <v>14.7475517639588</v>
      </c>
      <c r="KY30">
        <v>-114.03363735452101</v>
      </c>
      <c r="KZ30">
        <v>-361.853279003068</v>
      </c>
      <c r="LA30">
        <v>-35.255412816499103</v>
      </c>
      <c r="LB30">
        <v>24.4528855651448</v>
      </c>
      <c r="LC30">
        <v>24.868973071105401</v>
      </c>
      <c r="LD30">
        <v>-20.159132592359899</v>
      </c>
      <c r="LE30">
        <v>24.0311890154499</v>
      </c>
      <c r="LF30">
        <v>14.6452441182656</v>
      </c>
      <c r="LG30">
        <v>-178.11985137656299</v>
      </c>
      <c r="LH30">
        <v>-577.23329411435304</v>
      </c>
      <c r="LI30">
        <v>-21.6830422626279</v>
      </c>
      <c r="LJ30">
        <v>24.480133559530898</v>
      </c>
      <c r="LK30">
        <v>24.880243441207799</v>
      </c>
      <c r="LL30">
        <v>-11.8780246890509</v>
      </c>
      <c r="LM30">
        <v>24.074344641764899</v>
      </c>
      <c r="LN30">
        <v>15.1430813377623</v>
      </c>
      <c r="LO30">
        <v>-106.64260614306799</v>
      </c>
      <c r="LP30">
        <v>-348.32146939302402</v>
      </c>
      <c r="LQ30">
        <v>10.601791310387901</v>
      </c>
      <c r="LR30">
        <v>19.828246234225801</v>
      </c>
      <c r="LS30">
        <v>16.314</v>
      </c>
      <c r="LT30">
        <v>12.575364573802499</v>
      </c>
      <c r="LU30">
        <v>-1244.96584134561</v>
      </c>
      <c r="LV30">
        <v>21.1187491781529</v>
      </c>
      <c r="LW30">
        <v>23.405382557183401</v>
      </c>
      <c r="LX30">
        <v>496.45405388798002</v>
      </c>
      <c r="LY30">
        <v>5.8028134163173304</v>
      </c>
      <c r="LZ30">
        <v>19.918618278188202</v>
      </c>
      <c r="MA30">
        <v>16.314</v>
      </c>
      <c r="MB30">
        <v>-1.64115880172402</v>
      </c>
      <c r="MC30">
        <v>-802.30360982543198</v>
      </c>
      <c r="MD30">
        <v>21.218813164369902</v>
      </c>
      <c r="ME30">
        <v>23.501712593426099</v>
      </c>
      <c r="MF30">
        <v>307.95848261388397</v>
      </c>
      <c r="MG30">
        <v>8.8156699944140993</v>
      </c>
      <c r="MH30">
        <v>19.908353496726701</v>
      </c>
      <c r="MI30">
        <v>16.314</v>
      </c>
      <c r="MJ30">
        <v>-2.96695511145789</v>
      </c>
      <c r="MK30">
        <v>-1277.53366601567</v>
      </c>
      <c r="ML30">
        <v>21.2179236286321</v>
      </c>
      <c r="MM30">
        <v>23.5203758455654</v>
      </c>
      <c r="MN30">
        <v>488.06104445521203</v>
      </c>
      <c r="MO30">
        <v>6.7190284200199502</v>
      </c>
      <c r="MP30">
        <v>19.944243093447898</v>
      </c>
      <c r="MQ30">
        <v>16.314</v>
      </c>
      <c r="MR30">
        <v>2.65875605445971</v>
      </c>
      <c r="MS30">
        <v>-800.76370418316503</v>
      </c>
      <c r="MT30">
        <v>21.247530793988201</v>
      </c>
      <c r="MU30">
        <v>23.5359698192966</v>
      </c>
      <c r="MV30">
        <v>312.99485184822601</v>
      </c>
      <c r="MW30">
        <v>41.924966865059403</v>
      </c>
      <c r="MX30">
        <v>22.8505170193685</v>
      </c>
      <c r="MY30">
        <v>23.841195259126199</v>
      </c>
      <c r="MZ30">
        <v>718.358623839497</v>
      </c>
      <c r="NA30">
        <v>606.39255751737005</v>
      </c>
      <c r="NB30">
        <v>23.038881595050999</v>
      </c>
      <c r="NC30">
        <v>24.370619944120602</v>
      </c>
      <c r="ND30">
        <v>788.98659444846601</v>
      </c>
      <c r="NE30">
        <v>27.303843283970799</v>
      </c>
      <c r="NF30">
        <v>23.057793112250501</v>
      </c>
      <c r="NG30">
        <v>24.072928786818402</v>
      </c>
      <c r="NH30">
        <v>465.97083707635102</v>
      </c>
      <c r="NI30">
        <v>428.04254460974897</v>
      </c>
      <c r="NJ30">
        <v>23.204540858110899</v>
      </c>
      <c r="NK30">
        <v>24.484957931157599</v>
      </c>
      <c r="NL30">
        <v>500.91409825956998</v>
      </c>
      <c r="NM30">
        <v>41.467474525878998</v>
      </c>
      <c r="NN30">
        <v>23.059285482215198</v>
      </c>
      <c r="NO30">
        <v>24.077791076825999</v>
      </c>
      <c r="NP30">
        <v>738.44544414351697</v>
      </c>
      <c r="NQ30">
        <v>667.34413390069597</v>
      </c>
      <c r="NR30">
        <v>23.2137966648095</v>
      </c>
      <c r="NS30">
        <v>24.5126630714506</v>
      </c>
      <c r="NT30">
        <v>796.37996406844002</v>
      </c>
      <c r="NU30">
        <v>29.2643992281794</v>
      </c>
      <c r="NV30">
        <v>23.146335489608099</v>
      </c>
      <c r="NW30">
        <v>24.174877393004699</v>
      </c>
      <c r="NX30">
        <v>1.7</v>
      </c>
      <c r="NY30">
        <v>483.20677453078702</v>
      </c>
      <c r="NZ30">
        <v>462.55945336708101</v>
      </c>
      <c r="OA30">
        <v>23.267819635019901</v>
      </c>
      <c r="OB30">
        <v>24.530029845394701</v>
      </c>
      <c r="OC30">
        <v>1.7</v>
      </c>
      <c r="OD30">
        <v>512.13432089857599</v>
      </c>
      <c r="OE30">
        <v>1.7</v>
      </c>
      <c r="OF30">
        <v>1.7</v>
      </c>
      <c r="OG30">
        <v>40.5405445589235</v>
      </c>
      <c r="OH30">
        <v>22.970867197900901</v>
      </c>
      <c r="OI30">
        <v>24.035599538012299</v>
      </c>
      <c r="OJ30">
        <v>712.28686741287197</v>
      </c>
      <c r="OK30">
        <v>629.38728551881798</v>
      </c>
      <c r="OL30">
        <v>23.1303306516437</v>
      </c>
      <c r="OM30">
        <v>24.419858125723302</v>
      </c>
      <c r="ON30">
        <v>772.07825909755604</v>
      </c>
      <c r="OO30">
        <v>27.675537792396302</v>
      </c>
      <c r="OP30">
        <v>23.135427631695201</v>
      </c>
      <c r="OQ30">
        <v>24.2335997577432</v>
      </c>
      <c r="OR30">
        <v>474.55637950193398</v>
      </c>
      <c r="OS30">
        <v>456.97344423018899</v>
      </c>
      <c r="OT30">
        <v>23.250237197083798</v>
      </c>
      <c r="OU30">
        <v>24.488799153755298</v>
      </c>
      <c r="OV30">
        <v>501.89458906817902</v>
      </c>
      <c r="OW30">
        <v>42.285012774452198</v>
      </c>
      <c r="OX30">
        <v>23.160845040127601</v>
      </c>
      <c r="OY30">
        <v>24.263871439611901</v>
      </c>
      <c r="OZ30">
        <v>756.98653410593795</v>
      </c>
      <c r="PA30">
        <v>728.06408787003897</v>
      </c>
      <c r="PB30">
        <v>23.274239327429999</v>
      </c>
      <c r="PC30">
        <v>24.518718429107501</v>
      </c>
      <c r="PD30">
        <v>799.50412724576199</v>
      </c>
      <c r="PE30">
        <v>29.809984053047401</v>
      </c>
      <c r="PF30">
        <v>23.245528828419001</v>
      </c>
      <c r="PG30">
        <v>24.354671586208699</v>
      </c>
      <c r="PH30">
        <v>1.7</v>
      </c>
      <c r="PI30">
        <v>494.929735744911</v>
      </c>
      <c r="PJ30">
        <v>501.68712136712702</v>
      </c>
      <c r="PK30">
        <v>23.3247384694941</v>
      </c>
      <c r="PL30">
        <v>24.530637021830898</v>
      </c>
      <c r="PM30">
        <v>1.7</v>
      </c>
      <c r="PN30">
        <v>513.79096703732102</v>
      </c>
      <c r="PO30">
        <v>24.002463494901701</v>
      </c>
      <c r="PP30">
        <v>24.118210226433899</v>
      </c>
      <c r="PQ30">
        <v>24.1292137545902</v>
      </c>
      <c r="PR30">
        <v>24.156415830811302</v>
      </c>
      <c r="PS30">
        <v>24.148655399763399</v>
      </c>
      <c r="PT30">
        <v>24.6049588500337</v>
      </c>
      <c r="PU30">
        <v>24.700255363292701</v>
      </c>
      <c r="PV30">
        <v>24.727786908640699</v>
      </c>
      <c r="PW30">
        <v>24.7503026097008</v>
      </c>
      <c r="PX30">
        <v>24.747163656894699</v>
      </c>
      <c r="PY30">
        <v>24.6512223299978</v>
      </c>
      <c r="PZ30">
        <v>24.6889212812391</v>
      </c>
      <c r="QA30">
        <v>24.715609007066</v>
      </c>
      <c r="QB30">
        <v>24.729396246803301</v>
      </c>
      <c r="QC30">
        <v>24.884960913421502</v>
      </c>
      <c r="QD30">
        <v>22.224744612767701</v>
      </c>
      <c r="QE30">
        <v>24.350778640908999</v>
      </c>
      <c r="QF30">
        <v>24.584785273961099</v>
      </c>
      <c r="QG30">
        <v>24.604385419568601</v>
      </c>
      <c r="QH30">
        <v>24.6168332328444</v>
      </c>
      <c r="QI30">
        <v>24.898474871468402</v>
      </c>
      <c r="QJ30">
        <v>24.485626703910299</v>
      </c>
      <c r="QK30">
        <v>24.593964692014701</v>
      </c>
      <c r="QL30">
        <v>24.619183296395001</v>
      </c>
      <c r="QM30">
        <v>24.636484815397001</v>
      </c>
      <c r="QN30">
        <v>119.073790742931</v>
      </c>
      <c r="QO30">
        <v>25.0678229699088</v>
      </c>
      <c r="QP30">
        <v>-201.04328240440401</v>
      </c>
      <c r="QQ30">
        <v>24.606817489018798</v>
      </c>
      <c r="QR30">
        <v>24.589658390896801</v>
      </c>
      <c r="QS30">
        <v>24.615318595882801</v>
      </c>
      <c r="QT30">
        <v>24.6252993849855</v>
      </c>
      <c r="QU30">
        <v>25.094350829902901</v>
      </c>
      <c r="QV30">
        <v>18.813545103468002</v>
      </c>
      <c r="QW30">
        <v>51031.846746247698</v>
      </c>
      <c r="QX30">
        <v>0</v>
      </c>
      <c r="QY30">
        <v>33903.034493345898</v>
      </c>
      <c r="QZ30">
        <v>0</v>
      </c>
      <c r="RA30">
        <v>307.43693969367501</v>
      </c>
      <c r="RB30">
        <v>0</v>
      </c>
      <c r="RC30">
        <v>215.72114333798999</v>
      </c>
      <c r="RD30">
        <v>0</v>
      </c>
      <c r="RE30">
        <v>15990.511227238299</v>
      </c>
      <c r="RF30">
        <v>0</v>
      </c>
      <c r="RG30">
        <v>10642.5821766872</v>
      </c>
      <c r="RH30">
        <v>0</v>
      </c>
      <c r="RI30">
        <v>0</v>
      </c>
      <c r="RJ30">
        <v>1945.1219617731399</v>
      </c>
      <c r="RK30">
        <v>24.699093786916301</v>
      </c>
      <c r="RL30">
        <v>-1944.7301272040299</v>
      </c>
      <c r="RM30">
        <v>-6449.7971760159498</v>
      </c>
      <c r="RN30">
        <v>-1944.7301272040299</v>
      </c>
      <c r="RO30">
        <v>0</v>
      </c>
      <c r="RP30">
        <v>1163.1933858647001</v>
      </c>
      <c r="RQ30">
        <v>25.0513603214883</v>
      </c>
      <c r="RR30">
        <v>-1163.06500897925</v>
      </c>
      <c r="RS30">
        <v>-4019.4540087073501</v>
      </c>
      <c r="RT30">
        <v>-1163.06500897925</v>
      </c>
      <c r="RU30">
        <v>0</v>
      </c>
      <c r="RV30">
        <v>1852.4904925667799</v>
      </c>
      <c r="RW30">
        <v>25.079557084547101</v>
      </c>
      <c r="RX30">
        <v>-1852.3066708833101</v>
      </c>
      <c r="RY30">
        <v>-6326.6861080850003</v>
      </c>
      <c r="RZ30">
        <v>-1852.3066708833101</v>
      </c>
      <c r="SA30">
        <v>0</v>
      </c>
      <c r="SB30">
        <v>1192.59622806117</v>
      </c>
      <c r="SC30">
        <v>25.077250634877402</v>
      </c>
      <c r="SD30">
        <v>-1192.4560768429201</v>
      </c>
      <c r="SE30">
        <v>-4032.04174828443</v>
      </c>
      <c r="SF30">
        <v>-1192.4560768429201</v>
      </c>
      <c r="SG30">
        <v>0</v>
      </c>
      <c r="SH30">
        <v>9703.2207233623594</v>
      </c>
      <c r="SI30">
        <v>25.648294343173401</v>
      </c>
      <c r="SJ30">
        <v>-9748.9995327748402</v>
      </c>
      <c r="SK30">
        <v>-30984.525710161601</v>
      </c>
      <c r="SL30">
        <v>-9748.9995327748402</v>
      </c>
      <c r="SM30">
        <v>21.1111</v>
      </c>
      <c r="SN30">
        <v>23.8889</v>
      </c>
      <c r="SO30">
        <v>272.80411902465698</v>
      </c>
      <c r="SP30">
        <v>0</v>
      </c>
      <c r="SQ30">
        <v>24.4545068480532</v>
      </c>
      <c r="SR30">
        <v>0</v>
      </c>
      <c r="SS30">
        <v>0</v>
      </c>
      <c r="ST30">
        <v>0</v>
      </c>
      <c r="SU30">
        <v>183.88627028446101</v>
      </c>
      <c r="SV30">
        <v>0</v>
      </c>
      <c r="SW30">
        <v>24.684708895592799</v>
      </c>
      <c r="SX30">
        <v>0</v>
      </c>
      <c r="SY30">
        <v>0</v>
      </c>
      <c r="SZ30">
        <v>0</v>
      </c>
      <c r="TA30">
        <v>289.15075249870199</v>
      </c>
      <c r="TB30">
        <v>0</v>
      </c>
      <c r="TC30">
        <v>24.697199624964501</v>
      </c>
      <c r="TD30">
        <v>0</v>
      </c>
      <c r="TE30">
        <v>0</v>
      </c>
      <c r="TF30">
        <v>0</v>
      </c>
      <c r="TG30">
        <v>173.503406713798</v>
      </c>
      <c r="TH30">
        <v>0</v>
      </c>
      <c r="TI30">
        <v>24.752008806699202</v>
      </c>
      <c r="TJ30">
        <v>0</v>
      </c>
      <c r="TK30">
        <v>0</v>
      </c>
      <c r="TL30">
        <v>0</v>
      </c>
      <c r="TM30">
        <v>1848.53453606486</v>
      </c>
      <c r="TN30">
        <v>0</v>
      </c>
      <c r="TO30">
        <v>24.469797863808701</v>
      </c>
      <c r="TP30">
        <v>0</v>
      </c>
      <c r="TQ30">
        <v>0</v>
      </c>
      <c r="TR30">
        <v>0</v>
      </c>
      <c r="TS30">
        <v>0</v>
      </c>
      <c r="TT30">
        <v>2620.6859172283598</v>
      </c>
      <c r="TU30">
        <v>24.366294557786901</v>
      </c>
      <c r="TV30">
        <v>-2621.3714858297199</v>
      </c>
      <c r="TW30">
        <v>-7266.4622612121102</v>
      </c>
      <c r="TX30">
        <v>-2621.3714858297199</v>
      </c>
      <c r="TY30">
        <v>0</v>
      </c>
      <c r="TZ30">
        <v>1682.5431298275901</v>
      </c>
      <c r="UA30">
        <v>24.487674020736801</v>
      </c>
      <c r="UB30">
        <v>-1683.4792166186901</v>
      </c>
      <c r="UC30">
        <v>-4728.4199853089303</v>
      </c>
      <c r="UD30">
        <v>-1683.4792166186901</v>
      </c>
      <c r="UE30">
        <v>0</v>
      </c>
      <c r="UF30">
        <v>2663.09899335104</v>
      </c>
      <c r="UG30">
        <v>24.510579684149299</v>
      </c>
      <c r="UH30">
        <v>-2663.3504794155401</v>
      </c>
      <c r="UI30">
        <v>-7421.04721725338</v>
      </c>
      <c r="UJ30">
        <v>-2663.3504794155401</v>
      </c>
      <c r="UK30">
        <v>0</v>
      </c>
      <c r="UL30">
        <v>1713.5231797107999</v>
      </c>
      <c r="UM30">
        <v>24.522667021093199</v>
      </c>
      <c r="UN30">
        <v>-1714.0683433920101</v>
      </c>
      <c r="UO30">
        <v>-4724.0149638003504</v>
      </c>
      <c r="UP30">
        <v>-1714.0683433920101</v>
      </c>
      <c r="UQ30">
        <v>0</v>
      </c>
      <c r="UR30">
        <v>12115.1362058287</v>
      </c>
      <c r="US30">
        <v>25.388482282923</v>
      </c>
      <c r="UT30">
        <v>-12161.456585894301</v>
      </c>
      <c r="UU30">
        <v>-33869.960985728001</v>
      </c>
      <c r="UV30">
        <v>-12161.456585894301</v>
      </c>
      <c r="UW30">
        <v>21.1111</v>
      </c>
      <c r="UX30">
        <v>23.8889</v>
      </c>
      <c r="UY30">
        <v>187.108481840178</v>
      </c>
      <c r="UZ30">
        <v>0</v>
      </c>
      <c r="VA30">
        <v>24.535692312026601</v>
      </c>
      <c r="VB30">
        <v>0</v>
      </c>
      <c r="VC30">
        <v>0</v>
      </c>
      <c r="VD30">
        <v>0</v>
      </c>
      <c r="VE30">
        <v>133.38584809672099</v>
      </c>
      <c r="VF30">
        <v>0</v>
      </c>
      <c r="VG30">
        <v>24.746265344325298</v>
      </c>
      <c r="VH30">
        <v>0</v>
      </c>
      <c r="VI30">
        <v>0</v>
      </c>
      <c r="VJ30">
        <v>0</v>
      </c>
      <c r="VK30">
        <v>198.62752023760001</v>
      </c>
      <c r="VL30">
        <v>0</v>
      </c>
      <c r="VM30">
        <v>24.761827063560201</v>
      </c>
      <c r="VN30">
        <v>0</v>
      </c>
      <c r="VO30">
        <v>0</v>
      </c>
      <c r="VP30">
        <v>0</v>
      </c>
      <c r="VQ30">
        <v>111.555118164154</v>
      </c>
      <c r="VR30">
        <v>0</v>
      </c>
      <c r="VS30">
        <v>24.797669328299001</v>
      </c>
      <c r="VT30">
        <v>0</v>
      </c>
      <c r="VU30">
        <v>0</v>
      </c>
      <c r="VV30">
        <v>0</v>
      </c>
      <c r="VW30">
        <v>1596.7132543492601</v>
      </c>
      <c r="VX30">
        <v>0</v>
      </c>
      <c r="VY30">
        <v>24.698365127770099</v>
      </c>
      <c r="VZ30">
        <v>0</v>
      </c>
      <c r="WA30">
        <v>0</v>
      </c>
      <c r="WB30">
        <v>0</v>
      </c>
      <c r="WC30">
        <v>0</v>
      </c>
      <c r="WD30">
        <v>2603.3504704652601</v>
      </c>
      <c r="WE30">
        <v>24.5624126480397</v>
      </c>
      <c r="WF30">
        <v>-2600.26301653783</v>
      </c>
      <c r="WG30">
        <v>-7255.7331493813199</v>
      </c>
      <c r="WH30">
        <v>-2600.26301653783</v>
      </c>
      <c r="WI30">
        <v>6048101.3370668497</v>
      </c>
      <c r="WJ30">
        <v>0</v>
      </c>
      <c r="WK30">
        <v>1680.02814918524</v>
      </c>
      <c r="WL30">
        <v>24.490395500554399</v>
      </c>
      <c r="WM30">
        <v>-1680.6089484261099</v>
      </c>
      <c r="WN30">
        <v>-4713.6772875060797</v>
      </c>
      <c r="WO30">
        <v>-1680.6089484261099</v>
      </c>
      <c r="WP30">
        <v>21.1111</v>
      </c>
      <c r="WQ30">
        <v>23.8889</v>
      </c>
      <c r="WR30">
        <v>0</v>
      </c>
      <c r="WS30">
        <v>2661.3038678244902</v>
      </c>
      <c r="WT30">
        <v>24.515028184699698</v>
      </c>
      <c r="WU30">
        <v>-2661.9935290673202</v>
      </c>
      <c r="WV30">
        <v>-7399.9614097782096</v>
      </c>
      <c r="WW30">
        <v>-2661.9935290673202</v>
      </c>
      <c r="WX30">
        <v>6147389.6198736103</v>
      </c>
      <c r="WY30">
        <v>0</v>
      </c>
      <c r="WZ30">
        <v>1707.6082277426699</v>
      </c>
      <c r="XA30">
        <v>24.521202523167599</v>
      </c>
      <c r="XB30">
        <v>-1708.0695523788399</v>
      </c>
      <c r="XC30">
        <v>-4708.7283621260704</v>
      </c>
      <c r="XD30">
        <v>-1708.0695523788399</v>
      </c>
      <c r="XE30">
        <v>0</v>
      </c>
      <c r="XF30">
        <v>12719.7063845554</v>
      </c>
      <c r="XG30">
        <v>25.3037407463843</v>
      </c>
      <c r="XH30">
        <v>-12767.2589195779</v>
      </c>
      <c r="XI30">
        <v>-34721.590991697303</v>
      </c>
      <c r="XJ30">
        <v>-12767.2589195779</v>
      </c>
      <c r="XK30">
        <v>21.1111</v>
      </c>
      <c r="XL30">
        <v>23.8889</v>
      </c>
      <c r="XM30">
        <v>277.79140040982298</v>
      </c>
      <c r="XN30">
        <v>0</v>
      </c>
      <c r="XO30">
        <v>24.609080413874299</v>
      </c>
      <c r="XP30">
        <v>0</v>
      </c>
      <c r="XQ30">
        <v>0</v>
      </c>
      <c r="XR30">
        <v>0</v>
      </c>
      <c r="XS30">
        <v>174.12117744013901</v>
      </c>
      <c r="XT30">
        <v>0</v>
      </c>
      <c r="XU30">
        <v>24.641775241359699</v>
      </c>
      <c r="XV30">
        <v>0</v>
      </c>
      <c r="XW30">
        <v>0</v>
      </c>
      <c r="XX30">
        <v>0</v>
      </c>
      <c r="XY30">
        <v>266.98541030542799</v>
      </c>
      <c r="XZ30">
        <v>0</v>
      </c>
      <c r="YA30">
        <v>24.653203951489399</v>
      </c>
      <c r="YB30">
        <v>0</v>
      </c>
      <c r="YC30">
        <v>0</v>
      </c>
      <c r="YD30">
        <v>0</v>
      </c>
      <c r="YE30">
        <v>162.48729434998501</v>
      </c>
      <c r="YF30">
        <v>0</v>
      </c>
      <c r="YG30">
        <v>24.669358182770299</v>
      </c>
      <c r="YH30">
        <v>0</v>
      </c>
      <c r="YI30">
        <v>0</v>
      </c>
      <c r="YJ30">
        <v>0</v>
      </c>
      <c r="YK30">
        <v>1029.1798539430299</v>
      </c>
      <c r="YL30">
        <v>0</v>
      </c>
      <c r="YM30">
        <v>24.823793789935898</v>
      </c>
      <c r="YN30">
        <v>0</v>
      </c>
      <c r="YO30">
        <v>0</v>
      </c>
      <c r="YP30">
        <v>0</v>
      </c>
      <c r="YQ30">
        <v>0</v>
      </c>
      <c r="YR30">
        <v>529.44283451992499</v>
      </c>
      <c r="YS30">
        <v>19.7948087433825</v>
      </c>
      <c r="YT30">
        <v>0</v>
      </c>
      <c r="YU30">
        <v>0</v>
      </c>
      <c r="YV30">
        <v>0</v>
      </c>
      <c r="YW30">
        <v>0</v>
      </c>
      <c r="YX30">
        <v>318.10037479743897</v>
      </c>
      <c r="YY30">
        <v>19.925250887151801</v>
      </c>
      <c r="YZ30">
        <v>0</v>
      </c>
      <c r="ZA30">
        <v>0</v>
      </c>
      <c r="ZB30">
        <v>0</v>
      </c>
      <c r="ZC30">
        <v>0</v>
      </c>
      <c r="ZD30">
        <v>502.34923504816902</v>
      </c>
      <c r="ZE30">
        <v>19.9159781449276</v>
      </c>
      <c r="ZF30">
        <v>0</v>
      </c>
      <c r="ZG30">
        <v>0</v>
      </c>
      <c r="ZH30">
        <v>0</v>
      </c>
      <c r="ZI30">
        <v>0</v>
      </c>
      <c r="ZJ30">
        <v>328.682232510424</v>
      </c>
      <c r="ZK30">
        <v>19.932550260359498</v>
      </c>
      <c r="ZL30">
        <v>0</v>
      </c>
      <c r="ZM30">
        <v>0</v>
      </c>
      <c r="ZN30">
        <v>0</v>
      </c>
      <c r="ZO30">
        <v>0</v>
      </c>
      <c r="ZP30">
        <v>7007.7851449400496</v>
      </c>
      <c r="ZQ30">
        <v>18.407400992210501</v>
      </c>
      <c r="ZR30">
        <v>0</v>
      </c>
      <c r="ZS30">
        <v>0</v>
      </c>
      <c r="ZT30">
        <v>0</v>
      </c>
      <c r="ZU30">
        <v>0</v>
      </c>
      <c r="ZV30">
        <v>1589.69880862118</v>
      </c>
      <c r="ZW30">
        <v>20.935094681454501</v>
      </c>
      <c r="ZX30">
        <v>0</v>
      </c>
      <c r="ZY30">
        <v>0</v>
      </c>
      <c r="ZZ30">
        <v>0</v>
      </c>
      <c r="AAA30">
        <v>0</v>
      </c>
      <c r="AAB30">
        <v>1022.38676608045</v>
      </c>
      <c r="AAC30">
        <v>21.100258315306998</v>
      </c>
      <c r="AAD30">
        <v>0</v>
      </c>
      <c r="AAE30">
        <v>0</v>
      </c>
      <c r="AAF30">
        <v>0</v>
      </c>
      <c r="AAG30">
        <v>0</v>
      </c>
      <c r="AAH30">
        <v>1614.9190814021099</v>
      </c>
      <c r="AAI30">
        <v>21.0906436625589</v>
      </c>
      <c r="AAJ30">
        <v>0</v>
      </c>
      <c r="AAK30">
        <v>0</v>
      </c>
      <c r="AAL30">
        <v>0</v>
      </c>
      <c r="AAM30">
        <v>0</v>
      </c>
      <c r="AAN30">
        <v>1053.3314041104099</v>
      </c>
      <c r="AAO30">
        <v>21.116754570426998</v>
      </c>
      <c r="AAP30">
        <v>0</v>
      </c>
      <c r="AAQ30">
        <v>0</v>
      </c>
      <c r="AAR30">
        <v>0</v>
      </c>
      <c r="AAS30">
        <v>0</v>
      </c>
      <c r="AAT30">
        <v>13089.2784084302</v>
      </c>
      <c r="AAU30">
        <v>18.766449261777201</v>
      </c>
      <c r="AAV30">
        <v>0</v>
      </c>
      <c r="AAW30">
        <v>0</v>
      </c>
      <c r="AAX30">
        <v>0</v>
      </c>
      <c r="AAY30">
        <v>0</v>
      </c>
      <c r="AAZ30">
        <v>1561.8253649964799</v>
      </c>
      <c r="ABA30">
        <v>21.074244247397601</v>
      </c>
      <c r="ABB30">
        <v>0</v>
      </c>
      <c r="ABC30">
        <v>0</v>
      </c>
      <c r="ABD30">
        <v>0</v>
      </c>
      <c r="ABE30">
        <v>0</v>
      </c>
      <c r="ABF30">
        <v>1033.4666828148099</v>
      </c>
      <c r="ABG30">
        <v>21.1417526558077</v>
      </c>
      <c r="ABH30">
        <v>0</v>
      </c>
      <c r="ABI30">
        <v>0</v>
      </c>
      <c r="ABJ30">
        <v>0</v>
      </c>
      <c r="ABK30">
        <v>0</v>
      </c>
      <c r="ABL30">
        <v>1639.0549706673301</v>
      </c>
      <c r="ABM30">
        <v>21.1424278726181</v>
      </c>
      <c r="ABN30">
        <v>0</v>
      </c>
      <c r="ABO30">
        <v>0</v>
      </c>
      <c r="ABP30">
        <v>0</v>
      </c>
      <c r="ABQ30">
        <v>0</v>
      </c>
      <c r="ABR30">
        <v>1068.2490498310301</v>
      </c>
      <c r="ABS30">
        <v>21.166693696229899</v>
      </c>
      <c r="ABT30">
        <v>0</v>
      </c>
      <c r="ABU30">
        <v>0</v>
      </c>
      <c r="ABV30">
        <v>0</v>
      </c>
      <c r="ABW30">
        <v>0</v>
      </c>
      <c r="ABX30">
        <v>13549.1737480062</v>
      </c>
      <c r="ABY30">
        <v>18.813545103468002</v>
      </c>
      <c r="ABZ30">
        <v>0</v>
      </c>
      <c r="ACA30">
        <v>0</v>
      </c>
      <c r="ACB30">
        <v>0</v>
      </c>
      <c r="ACC30">
        <v>0.49816557751881002</v>
      </c>
      <c r="ACD30">
        <v>34897237.336632498</v>
      </c>
      <c r="ACE30">
        <v>62938.618247718798</v>
      </c>
      <c r="ACF30">
        <v>20.1001646288607</v>
      </c>
      <c r="ACG30">
        <v>7.22</v>
      </c>
      <c r="ACH30">
        <v>1.1689938878267301</v>
      </c>
      <c r="ACI30">
        <v>72632.295285672197</v>
      </c>
      <c r="ACJ30">
        <v>6.4926605359731102</v>
      </c>
      <c r="ACK30">
        <v>21.110000000487801</v>
      </c>
      <c r="ACL30">
        <v>23.975444090487201</v>
      </c>
      <c r="ACM30">
        <v>6.0640328869694899</v>
      </c>
      <c r="ACN30">
        <v>0</v>
      </c>
      <c r="ACO30">
        <v>0</v>
      </c>
      <c r="ACP30">
        <v>89406.139634507606</v>
      </c>
      <c r="ACR30">
        <v>18635.541832369901</v>
      </c>
      <c r="ACT30">
        <v>108041.68146687699</v>
      </c>
      <c r="ACV30">
        <v>25.7266186517314</v>
      </c>
      <c r="ACW30">
        <v>23.895737378339501</v>
      </c>
      <c r="ACX30">
        <v>1.7</v>
      </c>
      <c r="ACY30">
        <v>7.2917843855826003</v>
      </c>
      <c r="ACZ30">
        <v>0.74991877282743502</v>
      </c>
      <c r="ADA30">
        <v>25.599040289735999</v>
      </c>
      <c r="ADB30">
        <v>23.890086675907501</v>
      </c>
      <c r="ADC30">
        <v>1.7</v>
      </c>
      <c r="ADD30">
        <v>7.1056979787712802</v>
      </c>
      <c r="ADE30">
        <v>0.74995780146392399</v>
      </c>
      <c r="ADF30">
        <v>25.590718229796899</v>
      </c>
      <c r="ADG30">
        <v>23.895389853708799</v>
      </c>
      <c r="ADH30">
        <v>1.7</v>
      </c>
      <c r="ADI30">
        <v>5.28501555666094</v>
      </c>
      <c r="ADJ30">
        <v>0.74991953666108901</v>
      </c>
      <c r="ADK30">
        <v>25.1705433484405</v>
      </c>
      <c r="ADL30">
        <v>23.897104311395498</v>
      </c>
      <c r="ADM30">
        <v>1.7</v>
      </c>
      <c r="ADN30">
        <v>10.9917887684954</v>
      </c>
      <c r="ADO30">
        <v>0.75021332749348302</v>
      </c>
      <c r="ADP30">
        <v>25.562671955504701</v>
      </c>
      <c r="ADQ30">
        <v>23.899091420892901</v>
      </c>
      <c r="ADR30">
        <v>1.7</v>
      </c>
      <c r="ADS30">
        <v>4.2263362726574503</v>
      </c>
      <c r="ADT30">
        <v>0.70023443514619699</v>
      </c>
      <c r="ADU30">
        <v>25.566017203960701</v>
      </c>
      <c r="ADV30">
        <v>23.898508850726898</v>
      </c>
      <c r="ADW30">
        <v>1.7</v>
      </c>
      <c r="ADX30">
        <v>6.2428652732946102</v>
      </c>
      <c r="ADY30">
        <v>0.70022411657237804</v>
      </c>
      <c r="ADZ30">
        <v>25.5577129774097</v>
      </c>
      <c r="AEA30">
        <v>23.898974650176498</v>
      </c>
      <c r="AEB30">
        <v>1.7</v>
      </c>
      <c r="AEC30">
        <v>4.5545357217140898</v>
      </c>
      <c r="AED30">
        <v>0.70023108662296596</v>
      </c>
      <c r="AEE30">
        <v>24.790084815366999</v>
      </c>
      <c r="AEF30">
        <v>23.894876663910299</v>
      </c>
      <c r="AEG30">
        <v>1.7</v>
      </c>
      <c r="AEH30">
        <v>10.0244891765294</v>
      </c>
      <c r="AEI30">
        <v>0.74967821415922298</v>
      </c>
      <c r="AEJ30">
        <v>25.0486830599712</v>
      </c>
      <c r="AEK30">
        <v>23.894562743193799</v>
      </c>
      <c r="AEL30">
        <v>1.7</v>
      </c>
      <c r="AEM30">
        <v>5.0886340061174904</v>
      </c>
      <c r="AEN30">
        <v>0.69956894631892597</v>
      </c>
      <c r="AEO30">
        <v>25.047403539231698</v>
      </c>
      <c r="AEP30">
        <v>23.896132209742099</v>
      </c>
      <c r="AEQ30">
        <v>1.7</v>
      </c>
      <c r="AER30">
        <v>6.3778799334265397</v>
      </c>
      <c r="AES30">
        <v>0.69968692810411803</v>
      </c>
      <c r="AET30">
        <v>25.045432108263501</v>
      </c>
      <c r="AEU30">
        <v>23.896739997463499</v>
      </c>
      <c r="AEV30">
        <v>1.7</v>
      </c>
      <c r="AEW30">
        <v>4.9377007810124898</v>
      </c>
      <c r="AEX30">
        <v>0.69962809489896804</v>
      </c>
      <c r="AEY30">
        <v>25.015724435238599</v>
      </c>
      <c r="AEZ30">
        <v>23.8843209225757</v>
      </c>
      <c r="AFA30">
        <v>1.7</v>
      </c>
      <c r="AFB30">
        <v>7.6590298232565601</v>
      </c>
      <c r="AFC30">
        <v>0.69981294101590397</v>
      </c>
      <c r="AFD30">
        <v>25.0328437569847</v>
      </c>
      <c r="AFE30">
        <v>23.895578782817498</v>
      </c>
      <c r="AFF30">
        <v>1.7</v>
      </c>
      <c r="AFG30">
        <v>5.01733322314014</v>
      </c>
      <c r="AFH30">
        <v>0.69956789453520596</v>
      </c>
      <c r="AFI30">
        <v>25.031655464889099</v>
      </c>
      <c r="AFJ30">
        <v>23.895711698802401</v>
      </c>
      <c r="AFK30">
        <v>1.7</v>
      </c>
      <c r="AFL30">
        <v>5.5542019703455896</v>
      </c>
      <c r="AFM30">
        <v>0.69964724280366697</v>
      </c>
      <c r="AFN30">
        <v>25.0263333450884</v>
      </c>
      <c r="AFO30">
        <v>23.896271494460802</v>
      </c>
      <c r="AFP30">
        <v>1.7</v>
      </c>
      <c r="AFQ30">
        <v>4.49882901435039</v>
      </c>
      <c r="AFR30">
        <v>0.69962840330947795</v>
      </c>
      <c r="AFS30">
        <v>-0.435318715394447</v>
      </c>
      <c r="AFT30">
        <v>-0.44414954056705402</v>
      </c>
      <c r="AFU30">
        <v>-0.432945082912156</v>
      </c>
      <c r="AFV30">
        <v>-0.435590615944415</v>
      </c>
      <c r="AFW30">
        <v>-0.37512909556410301</v>
      </c>
      <c r="AFX30">
        <v>-0.38602497628516003</v>
      </c>
      <c r="AFY30">
        <v>-0.373108344922913</v>
      </c>
      <c r="AFZ30">
        <v>-0.377728625137082</v>
      </c>
      <c r="AGA30">
        <v>-0.37674599755224503</v>
      </c>
      <c r="AGB30">
        <v>-0.38608169168787698</v>
      </c>
      <c r="AGC30">
        <v>-0.37553441501768697</v>
      </c>
      <c r="AGD30">
        <v>-0.37898998693852198</v>
      </c>
      <c r="AGE30">
        <v>-0.43678155853185502</v>
      </c>
      <c r="AGF30">
        <v>-0.37829810355280202</v>
      </c>
      <c r="AGG30">
        <v>-0.36130596601701898</v>
      </c>
      <c r="AGH30">
        <v>0</v>
      </c>
      <c r="AGI30">
        <v>0</v>
      </c>
      <c r="AGJ30">
        <v>0</v>
      </c>
      <c r="AGK30">
        <v>0</v>
      </c>
      <c r="AGL30">
        <v>0</v>
      </c>
      <c r="AGM30">
        <v>0</v>
      </c>
      <c r="AGN30">
        <v>0</v>
      </c>
      <c r="AGO30">
        <v>0</v>
      </c>
      <c r="AGP30">
        <v>0</v>
      </c>
      <c r="AGQ30">
        <v>0</v>
      </c>
      <c r="AGR30">
        <v>0</v>
      </c>
      <c r="AGS30">
        <v>0</v>
      </c>
      <c r="AGT30">
        <v>0</v>
      </c>
      <c r="AGU30">
        <v>0</v>
      </c>
      <c r="AGV30">
        <v>0</v>
      </c>
      <c r="AGW30">
        <v>0</v>
      </c>
      <c r="AGX30">
        <v>0</v>
      </c>
      <c r="AGY30">
        <v>0</v>
      </c>
      <c r="AGZ30">
        <v>0</v>
      </c>
      <c r="AHA30">
        <v>0</v>
      </c>
      <c r="AHB30">
        <v>0</v>
      </c>
      <c r="AHC30">
        <v>0</v>
      </c>
      <c r="AHD30">
        <v>0</v>
      </c>
      <c r="AHE30">
        <v>0</v>
      </c>
      <c r="AHF30">
        <v>0</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B30">
        <v>0</v>
      </c>
      <c r="AID30">
        <v>0</v>
      </c>
      <c r="AIF30">
        <v>0</v>
      </c>
      <c r="AIH30">
        <v>0</v>
      </c>
      <c r="AIJ30">
        <v>0</v>
      </c>
      <c r="AIL30">
        <v>0</v>
      </c>
      <c r="AIN30">
        <v>0</v>
      </c>
      <c r="AIP30">
        <v>0</v>
      </c>
      <c r="AIR30">
        <v>0</v>
      </c>
      <c r="AIT30">
        <v>0</v>
      </c>
      <c r="AIV30">
        <v>0</v>
      </c>
      <c r="AIX30">
        <v>0</v>
      </c>
      <c r="AIZ30">
        <v>0</v>
      </c>
      <c r="AJB30">
        <v>0</v>
      </c>
      <c r="AJD30">
        <v>0</v>
      </c>
      <c r="AJE30">
        <v>2.71387583209511E-3</v>
      </c>
      <c r="AJG30">
        <v>62856.654666951799</v>
      </c>
      <c r="AJJ30">
        <v>5225.3965795446702</v>
      </c>
      <c r="AJL30">
        <v>1091.6239822559701</v>
      </c>
      <c r="AJM30">
        <v>46.497295903426398</v>
      </c>
      <c r="AJN30">
        <v>46.630827437320299</v>
      </c>
      <c r="AJO30">
        <v>86.068325070121205</v>
      </c>
      <c r="AJP30">
        <v>204.46959004303201</v>
      </c>
      <c r="AJQ30">
        <v>46.539020163318298</v>
      </c>
      <c r="AJR30">
        <v>44.042966057771501</v>
      </c>
      <c r="AJS30">
        <v>75.705996784236604</v>
      </c>
      <c r="AJT30">
        <v>121.161433681765</v>
      </c>
      <c r="AJU30">
        <v>18.326116521324799</v>
      </c>
      <c r="AJV30">
        <v>19.6393451552361</v>
      </c>
      <c r="AJW30">
        <v>29.011438527074901</v>
      </c>
      <c r="AJX30">
        <v>105.836527883987</v>
      </c>
      <c r="AJY30">
        <v>0</v>
      </c>
      <c r="AJZ30">
        <v>0</v>
      </c>
      <c r="AKA30">
        <v>0</v>
      </c>
      <c r="AKB30">
        <v>62856.654666951901</v>
      </c>
      <c r="AKC30">
        <v>0</v>
      </c>
      <c r="AKD30">
        <v>0</v>
      </c>
      <c r="AKE30">
        <v>0</v>
      </c>
      <c r="AKF30">
        <v>0</v>
      </c>
      <c r="AKG30">
        <v>15.074758239648</v>
      </c>
      <c r="AKH30">
        <v>15.074758239648</v>
      </c>
      <c r="AKI30">
        <v>0</v>
      </c>
      <c r="AKJ30">
        <v>0</v>
      </c>
      <c r="AKK30">
        <v>0</v>
      </c>
      <c r="AKL30">
        <v>0</v>
      </c>
      <c r="AKM30">
        <v>0</v>
      </c>
      <c r="AKN30">
        <v>15.074758239648</v>
      </c>
      <c r="AKO30">
        <v>15.074758239648</v>
      </c>
      <c r="AKP30">
        <v>0</v>
      </c>
      <c r="AKQ30">
        <v>0</v>
      </c>
      <c r="AKR30">
        <v>0</v>
      </c>
      <c r="AKV30">
        <v>327854.32306766103</v>
      </c>
      <c r="AKZ30">
        <v>4674616.5748551702</v>
      </c>
      <c r="ALD30">
        <v>22.565774553302301</v>
      </c>
      <c r="ALE30">
        <v>21.11</v>
      </c>
      <c r="ALF30">
        <v>12.128065773938999</v>
      </c>
      <c r="ALG30">
        <v>73800.949454112895</v>
      </c>
      <c r="ALH30">
        <v>391.34009996416</v>
      </c>
      <c r="ALJ30">
        <v>15.0720056830747</v>
      </c>
      <c r="ALK30">
        <v>9.0642460651226796E-3</v>
      </c>
      <c r="ALL30">
        <v>8.7045248172716807</v>
      </c>
      <c r="ALM30">
        <v>20.355499999999999</v>
      </c>
      <c r="ALN30">
        <v>8.7045248172716807</v>
      </c>
      <c r="ALO30">
        <v>0</v>
      </c>
      <c r="ALP30">
        <v>24.697231506085501</v>
      </c>
      <c r="ALQ30">
        <v>9.6664136432168396E-3</v>
      </c>
      <c r="ALR30">
        <v>49.808215399975502</v>
      </c>
      <c r="ALS30">
        <v>8.7045248172716807</v>
      </c>
      <c r="ALT30">
        <v>15.0720059365244</v>
      </c>
      <c r="ALU30">
        <v>8.7045248172716807</v>
      </c>
      <c r="ALV30">
        <v>15.5600052049426</v>
      </c>
      <c r="ALW30">
        <v>8.7045248172716807</v>
      </c>
      <c r="ALX30">
        <v>7.22</v>
      </c>
      <c r="ALY30">
        <v>1.1689935748836801E-3</v>
      </c>
      <c r="ALZ30">
        <v>20.083390938300301</v>
      </c>
      <c r="AMA30">
        <v>1.1689935748836801E-3</v>
      </c>
      <c r="AMB30">
        <v>0</v>
      </c>
      <c r="AMC30">
        <v>20.1001646288607</v>
      </c>
      <c r="AMD30">
        <v>1.1689935748836801E-3</v>
      </c>
      <c r="AME30">
        <v>20.083390938300301</v>
      </c>
      <c r="AMF30">
        <v>1.1689935748836801E-3</v>
      </c>
      <c r="AMG30">
        <v>7.22</v>
      </c>
      <c r="AMH30">
        <v>1.1689935748836801E-3</v>
      </c>
      <c r="AMI30">
        <v>1.21280625272207E-2</v>
      </c>
      <c r="AMJ30">
        <v>8.7045248172716807</v>
      </c>
      <c r="AMK30">
        <v>20.024323136399499</v>
      </c>
      <c r="AML30">
        <v>0.174968445739761</v>
      </c>
      <c r="AMM30">
        <v>18.4054722400084</v>
      </c>
      <c r="AMN30">
        <v>1.0754383962613501</v>
      </c>
      <c r="AMO30">
        <v>20.013066813375598</v>
      </c>
      <c r="AMP30">
        <v>0.17014903426779199</v>
      </c>
      <c r="AMQ30">
        <v>20.072437599464301</v>
      </c>
      <c r="AMR30">
        <v>0.30978313257863399</v>
      </c>
      <c r="AMS30">
        <v>20.003500573931898</v>
      </c>
      <c r="AMT30">
        <v>0.27035166091459301</v>
      </c>
      <c r="AMU30">
        <v>18.764379674216901</v>
      </c>
      <c r="AMV30">
        <v>1.4390040963503099</v>
      </c>
      <c r="AMW30">
        <v>21.207134779273598</v>
      </c>
      <c r="AMX30">
        <v>0.355805010480991</v>
      </c>
      <c r="AMY30">
        <v>21.221198940931501</v>
      </c>
      <c r="AMZ30">
        <v>0.36400301357975701</v>
      </c>
      <c r="ANA30">
        <v>21.213855282445898</v>
      </c>
      <c r="ANB30">
        <v>0.59533189228150596</v>
      </c>
      <c r="ANC30">
        <v>21.213832209752798</v>
      </c>
      <c r="AND30">
        <v>0.56433772118687997</v>
      </c>
      <c r="ANE30">
        <v>18.8115866077293</v>
      </c>
      <c r="ANF30">
        <v>1.52330480782644</v>
      </c>
      <c r="ANG30">
        <v>21.247408459483399</v>
      </c>
      <c r="ANH30">
        <v>0.360544808689576</v>
      </c>
      <c r="ANI30">
        <v>21.2641203542352</v>
      </c>
      <c r="ANJ30">
        <v>0.368729554812805</v>
      </c>
      <c r="ANK30">
        <v>21.246729275796302</v>
      </c>
      <c r="ANL30">
        <v>0.561126782573106</v>
      </c>
      <c r="ANM30">
        <v>21.249622795310401</v>
      </c>
      <c r="ANN30">
        <v>0.57164645972818495</v>
      </c>
      <c r="ANO30">
        <v>2.0006906697621298</v>
      </c>
      <c r="ANP30">
        <v>3.3184817338794401</v>
      </c>
      <c r="ANQ30">
        <v>3.3853524136301201</v>
      </c>
      <c r="ANR30">
        <v>18.4054722400084</v>
      </c>
      <c r="ANS30">
        <v>19.925510489922299</v>
      </c>
      <c r="ANT30">
        <v>19.933077379528399</v>
      </c>
      <c r="ANU30">
        <v>19.916266356685998</v>
      </c>
      <c r="ANV30">
        <v>19.794707776422602</v>
      </c>
      <c r="ANW30">
        <v>18.764379674216901</v>
      </c>
      <c r="ANX30">
        <v>21.100901635547601</v>
      </c>
      <c r="ANY30">
        <v>21.1170599570505</v>
      </c>
      <c r="ANZ30">
        <v>21.089853803073801</v>
      </c>
      <c r="AOA30">
        <v>20.9346568268599</v>
      </c>
      <c r="AOB30">
        <v>18.8115866077293</v>
      </c>
      <c r="AOC30">
        <v>21.1424803045856</v>
      </c>
      <c r="AOD30">
        <v>21.167021539158501</v>
      </c>
      <c r="AOE30">
        <v>21.1419643323174</v>
      </c>
      <c r="AOF30">
        <v>21.071200360702999</v>
      </c>
      <c r="AOG30">
        <v>24.697231506085501</v>
      </c>
      <c r="AOH30">
        <v>8.7045248172716807</v>
      </c>
      <c r="AOI30">
        <v>24.799066480044701</v>
      </c>
      <c r="AOJ30">
        <v>8.7045248172716807</v>
      </c>
    </row>
    <row r="31" spans="1:1076">
      <c r="A31" t="s">
        <v>2975</v>
      </c>
      <c r="B31">
        <v>20.392499999999998</v>
      </c>
      <c r="D31">
        <v>15.7771034492986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0</v>
      </c>
      <c r="EN31">
        <v>172.16249916235299</v>
      </c>
      <c r="EO31">
        <v>0</v>
      </c>
      <c r="EP31">
        <v>0</v>
      </c>
      <c r="EQ31">
        <v>0</v>
      </c>
      <c r="ER31">
        <v>0</v>
      </c>
      <c r="ES31">
        <v>170.48978452113201</v>
      </c>
      <c r="ET31">
        <v>0</v>
      </c>
      <c r="EU31">
        <v>6.4028156544770204E-2</v>
      </c>
      <c r="EV31">
        <v>0</v>
      </c>
      <c r="EW31">
        <v>0</v>
      </c>
      <c r="EX31">
        <v>0</v>
      </c>
      <c r="EY31">
        <v>1.5274186978491</v>
      </c>
      <c r="EZ31">
        <v>167.41460728234401</v>
      </c>
      <c r="FA31">
        <v>0</v>
      </c>
      <c r="FB31">
        <v>6.4045032934940793E-2</v>
      </c>
      <c r="FC31">
        <v>0</v>
      </c>
      <c r="FD31">
        <v>0</v>
      </c>
      <c r="FE31">
        <v>0</v>
      </c>
      <c r="FF31">
        <v>0</v>
      </c>
      <c r="FG31">
        <v>0</v>
      </c>
      <c r="FH31">
        <v>0</v>
      </c>
      <c r="FI31">
        <v>0</v>
      </c>
      <c r="FJ31">
        <v>0</v>
      </c>
      <c r="FK31">
        <v>0</v>
      </c>
      <c r="FL31">
        <v>0</v>
      </c>
      <c r="FM31">
        <v>0</v>
      </c>
      <c r="FN31">
        <v>0</v>
      </c>
      <c r="FO31">
        <v>1.22625686253081E-2</v>
      </c>
      <c r="FP31">
        <v>0</v>
      </c>
      <c r="FQ31">
        <v>1.88562322025512E-3</v>
      </c>
      <c r="FR31">
        <v>0</v>
      </c>
      <c r="FS31">
        <v>0</v>
      </c>
      <c r="FT31">
        <v>0</v>
      </c>
      <c r="FU31">
        <v>6.18029238139379</v>
      </c>
      <c r="FV31">
        <v>0</v>
      </c>
      <c r="FW31">
        <v>0</v>
      </c>
      <c r="FX31">
        <v>0</v>
      </c>
      <c r="FY31">
        <v>1.22625686253081E-2</v>
      </c>
      <c r="FZ31">
        <v>0</v>
      </c>
      <c r="GA31">
        <v>1.88562322025512E-3</v>
      </c>
      <c r="GB31">
        <v>-24.691287137038</v>
      </c>
      <c r="GC31">
        <v>-88.276497849090802</v>
      </c>
      <c r="GD31">
        <v>-190.89505671485199</v>
      </c>
      <c r="GE31">
        <v>-20.046757450566599</v>
      </c>
      <c r="GF31">
        <v>-39.179652970641797</v>
      </c>
      <c r="GG31">
        <v>-162.99153813467601</v>
      </c>
      <c r="GH31">
        <v>-32.678816206229001</v>
      </c>
      <c r="GI31">
        <v>-74.543063125695795</v>
      </c>
      <c r="GJ31">
        <v>-280.21523720879298</v>
      </c>
      <c r="GK31">
        <v>-19.155229614664499</v>
      </c>
      <c r="GL31">
        <v>-45.8653448517341</v>
      </c>
      <c r="GM31">
        <v>-169.04603459729501</v>
      </c>
      <c r="GN31">
        <v>-38.465295673772701</v>
      </c>
      <c r="GO31">
        <v>24.094082990284399</v>
      </c>
      <c r="GP31">
        <v>24.344475744739501</v>
      </c>
      <c r="GQ31">
        <v>-42.4176010997489</v>
      </c>
      <c r="GR31">
        <v>-178.59883957047401</v>
      </c>
      <c r="GS31">
        <v>-424.709470528304</v>
      </c>
      <c r="GT31">
        <v>-28.3467715238382</v>
      </c>
      <c r="GU31">
        <v>24.310302439731899</v>
      </c>
      <c r="GV31">
        <v>24.574300920104399</v>
      </c>
      <c r="GW31">
        <v>-29.220087471816601</v>
      </c>
      <c r="GX31">
        <v>-115.242318451834</v>
      </c>
      <c r="GY31">
        <v>-254.00365672588899</v>
      </c>
      <c r="GZ31">
        <v>-42.353567376763898</v>
      </c>
      <c r="HA31">
        <v>24.295837845102</v>
      </c>
      <c r="HB31">
        <v>24.524060255235199</v>
      </c>
      <c r="HC31">
        <v>-47.801871265343301</v>
      </c>
      <c r="HD31">
        <v>-181.66911483557899</v>
      </c>
      <c r="HE31">
        <v>-391.57747162297801</v>
      </c>
      <c r="HF31">
        <v>-26.254694486551099</v>
      </c>
      <c r="HG31">
        <v>24.351328727801601</v>
      </c>
      <c r="HH31">
        <v>24.549031769793501</v>
      </c>
      <c r="HI31">
        <v>-29.777763822098699</v>
      </c>
      <c r="HJ31">
        <v>-106.35408182101401</v>
      </c>
      <c r="HK31">
        <v>-217.456147436728</v>
      </c>
      <c r="HL31">
        <v>25.176561601552301</v>
      </c>
      <c r="HM31">
        <v>25.0763333386647</v>
      </c>
      <c r="HN31">
        <v>25.237887567063702</v>
      </c>
      <c r="HO31">
        <v>118.96166313741</v>
      </c>
      <c r="HP31">
        <v>28.2177599840551</v>
      </c>
      <c r="HQ31">
        <v>24.768273816154501</v>
      </c>
      <c r="HR31">
        <v>-1.53723155864365</v>
      </c>
      <c r="HS31">
        <v>15.624144937249399</v>
      </c>
      <c r="HT31">
        <v>25.206756378721099</v>
      </c>
      <c r="HU31">
        <v>25.307513497828701</v>
      </c>
      <c r="HV31">
        <v>73.7764581344953</v>
      </c>
      <c r="HW31">
        <v>27.772648541525701</v>
      </c>
      <c r="HX31">
        <v>24.948969930128101</v>
      </c>
      <c r="HY31">
        <v>-5.3951175350118801</v>
      </c>
      <c r="HZ31">
        <v>25.155704229720602</v>
      </c>
      <c r="IA31">
        <v>25.280337483516899</v>
      </c>
      <c r="IB31">
        <v>112.72961998304901</v>
      </c>
      <c r="IC31">
        <v>23.178386198801199</v>
      </c>
      <c r="ID31">
        <v>20.620539481565199</v>
      </c>
      <c r="IE31">
        <v>24.906814972989</v>
      </c>
      <c r="IF31">
        <v>-16.762556240074101</v>
      </c>
      <c r="IG31">
        <v>14.073216699623201</v>
      </c>
      <c r="IH31">
        <v>25.162330997674399</v>
      </c>
      <c r="II31">
        <v>25.2868127762735</v>
      </c>
      <c r="IJ31">
        <v>67.729567019847195</v>
      </c>
      <c r="IK31">
        <v>15.003250494807499</v>
      </c>
      <c r="IL31">
        <v>17.240521118789001</v>
      </c>
      <c r="IM31">
        <v>21.927455455889099</v>
      </c>
      <c r="IN31">
        <v>24.929326076122098</v>
      </c>
      <c r="IO31">
        <v>0.57053494964155005</v>
      </c>
      <c r="IP31">
        <v>-8.8619053621073398</v>
      </c>
      <c r="IQ31">
        <v>59.465857285715202</v>
      </c>
      <c r="IR31">
        <v>34.655425335808502</v>
      </c>
      <c r="IS31">
        <v>56.5157699208822</v>
      </c>
      <c r="IT31">
        <v>33.315398145320799</v>
      </c>
      <c r="IU31">
        <v>-792.81149296602996</v>
      </c>
      <c r="IV31">
        <v>-30.902660613790498</v>
      </c>
      <c r="IW31">
        <v>24.384497546901802</v>
      </c>
      <c r="IX31">
        <v>24.768273816154501</v>
      </c>
      <c r="IY31">
        <v>-12.955217761680601</v>
      </c>
      <c r="IZ31">
        <v>-136.315840522477</v>
      </c>
      <c r="JA31">
        <v>-470.82224329205599</v>
      </c>
      <c r="JB31">
        <v>-23.457313110980301</v>
      </c>
      <c r="JC31">
        <v>24.5594040884084</v>
      </c>
      <c r="JD31">
        <v>24.948969930128101</v>
      </c>
      <c r="JE31">
        <v>-11.2010478362382</v>
      </c>
      <c r="JF31">
        <v>-90.113689667928199</v>
      </c>
      <c r="JG31">
        <v>-281.357083842093</v>
      </c>
      <c r="JH31">
        <v>-34.6706896616991</v>
      </c>
      <c r="JI31">
        <v>24.5609933391429</v>
      </c>
      <c r="JJ31">
        <v>24.906814972989</v>
      </c>
      <c r="JK31">
        <v>-18.333622798965699</v>
      </c>
      <c r="JL31">
        <v>-137.71921617582601</v>
      </c>
      <c r="JM31">
        <v>-422.64789389785801</v>
      </c>
      <c r="JN31">
        <v>-20.7990326302351</v>
      </c>
      <c r="JO31">
        <v>24.611355581038399</v>
      </c>
      <c r="JP31">
        <v>24.929326076122098</v>
      </c>
      <c r="JQ31">
        <v>0.41859447414172801</v>
      </c>
      <c r="JR31">
        <v>-10.1924574190723</v>
      </c>
      <c r="JS31">
        <v>1.1650324757256501</v>
      </c>
      <c r="JT31">
        <v>-76.571590756512805</v>
      </c>
      <c r="JU31">
        <v>-235.311972208105</v>
      </c>
      <c r="JV31">
        <v>17.413160672332801</v>
      </c>
      <c r="JW31">
        <v>48.333591681139602</v>
      </c>
      <c r="JX31">
        <v>-20.667834461639099</v>
      </c>
      <c r="JY31">
        <v>15.2515824712707</v>
      </c>
      <c r="JZ31">
        <v>25.216606355963201</v>
      </c>
      <c r="KA31">
        <v>-8.0583213227136401</v>
      </c>
      <c r="KB31">
        <v>22.3410394012095</v>
      </c>
      <c r="KC31">
        <v>28.556890172798099</v>
      </c>
      <c r="KD31">
        <v>-20.748146956191398</v>
      </c>
      <c r="KE31">
        <v>16.395481918091701</v>
      </c>
      <c r="KF31">
        <v>23.676969334246401</v>
      </c>
      <c r="KG31">
        <v>-8.1130406716971901</v>
      </c>
      <c r="KH31">
        <v>0.27683392210445301</v>
      </c>
      <c r="KI31">
        <v>24.054840660421899</v>
      </c>
      <c r="KJ31">
        <v>-12.172116459637801</v>
      </c>
      <c r="KK31">
        <v>-37.315318677527301</v>
      </c>
      <c r="KL31">
        <v>24.3951652969984</v>
      </c>
      <c r="KM31">
        <v>24.814203851694</v>
      </c>
      <c r="KN31">
        <v>-24.1870079820889</v>
      </c>
      <c r="KO31">
        <v>23.976117061220801</v>
      </c>
      <c r="KP31">
        <v>14.7374473017667</v>
      </c>
      <c r="KQ31">
        <v>-188.64350181242199</v>
      </c>
      <c r="KR31">
        <v>-585.26057544260004</v>
      </c>
      <c r="KS31">
        <v>-25.501167950945</v>
      </c>
      <c r="KT31">
        <v>24.443210525043298</v>
      </c>
      <c r="KU31">
        <v>24.900777980586199</v>
      </c>
      <c r="KV31">
        <v>-13.519187598959901</v>
      </c>
      <c r="KW31">
        <v>24.010333408720602</v>
      </c>
      <c r="KX31">
        <v>14.840691351651699</v>
      </c>
      <c r="KY31">
        <v>-117.35816604452</v>
      </c>
      <c r="KZ31">
        <v>-372.02282476159797</v>
      </c>
      <c r="LA31">
        <v>-37.929666668758898</v>
      </c>
      <c r="LB31">
        <v>24.4308758537878</v>
      </c>
      <c r="LC31">
        <v>24.851426164531201</v>
      </c>
      <c r="LD31">
        <v>-22.666235412659599</v>
      </c>
      <c r="LE31">
        <v>24.009090218786302</v>
      </c>
      <c r="LF31">
        <v>14.7385540965097</v>
      </c>
      <c r="LG31">
        <v>-185.54115339589899</v>
      </c>
      <c r="LH31">
        <v>-582.05829763024201</v>
      </c>
      <c r="LI31">
        <v>-23.448115983492499</v>
      </c>
      <c r="LJ31">
        <v>24.456166993770399</v>
      </c>
      <c r="LK31">
        <v>24.859952468001399</v>
      </c>
      <c r="LL31">
        <v>-13.546985624678101</v>
      </c>
      <c r="LM31">
        <v>24.050733878306598</v>
      </c>
      <c r="LN31">
        <v>15.23507075535</v>
      </c>
      <c r="LO31">
        <v>-111.48137249270199</v>
      </c>
      <c r="LP31">
        <v>-351.32229143756302</v>
      </c>
      <c r="LQ31">
        <v>10.184011738218</v>
      </c>
      <c r="LR31">
        <v>19.817244811253001</v>
      </c>
      <c r="LS31">
        <v>16.314</v>
      </c>
      <c r="LT31">
        <v>12.7769784876883</v>
      </c>
      <c r="LU31">
        <v>-1242.5019170504399</v>
      </c>
      <c r="LV31">
        <v>21.106263093192101</v>
      </c>
      <c r="LW31">
        <v>23.4026114430653</v>
      </c>
      <c r="LX31">
        <v>496.098988485321</v>
      </c>
      <c r="LY31">
        <v>5.7612435470413104</v>
      </c>
      <c r="LZ31">
        <v>19.905607158257801</v>
      </c>
      <c r="MA31">
        <v>16.314</v>
      </c>
      <c r="MB31">
        <v>1.6352270066154999</v>
      </c>
      <c r="MC31">
        <v>-797.98150532385102</v>
      </c>
      <c r="MD31">
        <v>21.205194458779701</v>
      </c>
      <c r="ME31">
        <v>23.552908005252299</v>
      </c>
      <c r="MF31">
        <v>311.090191416957</v>
      </c>
      <c r="MG31">
        <v>8.2559319327604399</v>
      </c>
      <c r="MH31">
        <v>19.896364697153299</v>
      </c>
      <c r="MI31">
        <v>16.314</v>
      </c>
      <c r="MJ31">
        <v>-4.0766725693720796</v>
      </c>
      <c r="MK31">
        <v>-1275.7185008384699</v>
      </c>
      <c r="ML31">
        <v>21.2038561965661</v>
      </c>
      <c r="MM31">
        <v>23.507247461180601</v>
      </c>
      <c r="MN31">
        <v>486.171936318017</v>
      </c>
      <c r="MO31">
        <v>6.3186681316676196</v>
      </c>
      <c r="MP31">
        <v>19.929796684138601</v>
      </c>
      <c r="MQ31">
        <v>16.314</v>
      </c>
      <c r="MR31">
        <v>1.5849782903663601</v>
      </c>
      <c r="MS31">
        <v>-799.37327058583503</v>
      </c>
      <c r="MT31">
        <v>21.2299532070328</v>
      </c>
      <c r="MU31">
        <v>23.5184901578398</v>
      </c>
      <c r="MV31">
        <v>311.17548472153197</v>
      </c>
      <c r="MW31">
        <v>41.4832728647769</v>
      </c>
      <c r="MX31">
        <v>22.834947586890198</v>
      </c>
      <c r="MY31">
        <v>23.823268082254899</v>
      </c>
      <c r="MZ31">
        <v>717.715103664254</v>
      </c>
      <c r="NA31">
        <v>605.07226470462194</v>
      </c>
      <c r="NB31">
        <v>23.024389874882999</v>
      </c>
      <c r="NC31">
        <v>24.3684239150348</v>
      </c>
      <c r="ND31">
        <v>788.74716635426398</v>
      </c>
      <c r="NE31">
        <v>27.584287942269398</v>
      </c>
      <c r="NF31">
        <v>23.0311391869045</v>
      </c>
      <c r="NG31">
        <v>24.051446846397599</v>
      </c>
      <c r="NH31">
        <v>469.93263666116502</v>
      </c>
      <c r="NI31">
        <v>428.97136857455502</v>
      </c>
      <c r="NJ31">
        <v>23.183092454371199</v>
      </c>
      <c r="NK31">
        <v>24.534033022508599</v>
      </c>
      <c r="NL31">
        <v>506.11542557966601</v>
      </c>
      <c r="NM31">
        <v>40.570397181164402</v>
      </c>
      <c r="NN31">
        <v>23.037663856675302</v>
      </c>
      <c r="NO31">
        <v>24.050702307658501</v>
      </c>
      <c r="NP31">
        <v>733.37953960385903</v>
      </c>
      <c r="NQ31">
        <v>659.43815040012896</v>
      </c>
      <c r="NR31">
        <v>23.195152537719899</v>
      </c>
      <c r="NS31">
        <v>24.4986213323706</v>
      </c>
      <c r="NT31">
        <v>792.43048321021502</v>
      </c>
      <c r="NU31">
        <v>28.587134660261999</v>
      </c>
      <c r="NV31">
        <v>23.116373986164302</v>
      </c>
      <c r="NW31">
        <v>24.138046535870799</v>
      </c>
      <c r="NX31">
        <v>1.7</v>
      </c>
      <c r="NY31">
        <v>478.42830785652598</v>
      </c>
      <c r="NZ31">
        <v>454.38540494250498</v>
      </c>
      <c r="OA31">
        <v>23.2429292716356</v>
      </c>
      <c r="OB31">
        <v>24.5115846502339</v>
      </c>
      <c r="OC31">
        <v>1.7</v>
      </c>
      <c r="OD31">
        <v>508.56338331142501</v>
      </c>
      <c r="OE31">
        <v>1.7</v>
      </c>
      <c r="OF31">
        <v>1.7</v>
      </c>
      <c r="OG31">
        <v>40.219000967857703</v>
      </c>
      <c r="OH31">
        <v>22.960598218053999</v>
      </c>
      <c r="OI31">
        <v>24.018347254536302</v>
      </c>
      <c r="OJ31">
        <v>711.52582360432496</v>
      </c>
      <c r="OK31">
        <v>625.36968674595698</v>
      </c>
      <c r="OL31">
        <v>23.123741920622301</v>
      </c>
      <c r="OM31">
        <v>24.4283360876967</v>
      </c>
      <c r="ON31">
        <v>772.69713773428703</v>
      </c>
      <c r="OO31">
        <v>27.930464468557702</v>
      </c>
      <c r="OP31">
        <v>23.108703576404999</v>
      </c>
      <c r="OQ31">
        <v>24.212168417376699</v>
      </c>
      <c r="OR31">
        <v>478.17293664016597</v>
      </c>
      <c r="OS31">
        <v>457.12261989514099</v>
      </c>
      <c r="OT31">
        <v>23.229399628435001</v>
      </c>
      <c r="OU31">
        <v>24.542972263775699</v>
      </c>
      <c r="OV31">
        <v>506.91282388776398</v>
      </c>
      <c r="OW31">
        <v>41.3222286537804</v>
      </c>
      <c r="OX31">
        <v>23.136516154569801</v>
      </c>
      <c r="OY31">
        <v>24.234819755432799</v>
      </c>
      <c r="OZ31">
        <v>750.98387894692405</v>
      </c>
      <c r="PA31">
        <v>718.59866074430602</v>
      </c>
      <c r="PB31">
        <v>23.253455354612299</v>
      </c>
      <c r="PC31">
        <v>24.503993804335501</v>
      </c>
      <c r="PD31">
        <v>794.830649783284</v>
      </c>
      <c r="PE31">
        <v>29.095081027166</v>
      </c>
      <c r="PF31">
        <v>23.212295249474899</v>
      </c>
      <c r="PG31">
        <v>24.315959540458898</v>
      </c>
      <c r="PH31">
        <v>1.7</v>
      </c>
      <c r="PI31">
        <v>489.607092921294</v>
      </c>
      <c r="PJ31">
        <v>492.30965890224297</v>
      </c>
      <c r="PK31">
        <v>23.297501140163298</v>
      </c>
      <c r="PL31">
        <v>24.5124680134983</v>
      </c>
      <c r="PM31">
        <v>1.7</v>
      </c>
      <c r="PN31">
        <v>509.89613842055502</v>
      </c>
      <c r="PO31">
        <v>24.008867319694499</v>
      </c>
      <c r="PP31">
        <v>24.224591997792199</v>
      </c>
      <c r="PQ31">
        <v>24.1178919796826</v>
      </c>
      <c r="PR31">
        <v>24.140180784290699</v>
      </c>
      <c r="PS31">
        <v>24.147924849258001</v>
      </c>
      <c r="PT31">
        <v>24.613227447446199</v>
      </c>
      <c r="PU31">
        <v>24.814420933743001</v>
      </c>
      <c r="PV31">
        <v>24.715392401152702</v>
      </c>
      <c r="PW31">
        <v>24.732675886021799</v>
      </c>
      <c r="PX31">
        <v>24.745210348043098</v>
      </c>
      <c r="PY31">
        <v>24.6713208120259</v>
      </c>
      <c r="PZ31">
        <v>24.806646466553499</v>
      </c>
      <c r="QA31">
        <v>24.703083639205701</v>
      </c>
      <c r="QB31">
        <v>24.713407299961901</v>
      </c>
      <c r="QC31">
        <v>24.880011446573</v>
      </c>
      <c r="QD31">
        <v>22.220003423314498</v>
      </c>
      <c r="QE31">
        <v>24.350985214865101</v>
      </c>
      <c r="QF31">
        <v>24.651412638662599</v>
      </c>
      <c r="QG31">
        <v>24.5902862667417</v>
      </c>
      <c r="QH31">
        <v>24.599527810040499</v>
      </c>
      <c r="QI31">
        <v>24.896942086836599</v>
      </c>
      <c r="QJ31">
        <v>24.487303386998502</v>
      </c>
      <c r="QK31">
        <v>24.6618233057652</v>
      </c>
      <c r="QL31">
        <v>24.606794083530001</v>
      </c>
      <c r="QM31">
        <v>24.620366137489999</v>
      </c>
      <c r="QN31">
        <v>112.841924238964</v>
      </c>
      <c r="QO31">
        <v>25.073138798619901</v>
      </c>
      <c r="QP31">
        <v>-205.685050067959</v>
      </c>
      <c r="QQ31">
        <v>24.622395802289802</v>
      </c>
      <c r="QR31">
        <v>24.6534338483937</v>
      </c>
      <c r="QS31">
        <v>24.6023885687095</v>
      </c>
      <c r="QT31">
        <v>24.610322262466301</v>
      </c>
      <c r="QU31">
        <v>25.091115966960999</v>
      </c>
      <c r="QV31">
        <v>18.7834282116909</v>
      </c>
      <c r="QW31">
        <v>0</v>
      </c>
      <c r="QX31">
        <v>0</v>
      </c>
      <c r="QY31">
        <v>0</v>
      </c>
      <c r="QZ31">
        <v>0</v>
      </c>
      <c r="RA31">
        <v>0</v>
      </c>
      <c r="RB31">
        <v>0</v>
      </c>
      <c r="RC31">
        <v>0</v>
      </c>
      <c r="RD31">
        <v>0</v>
      </c>
      <c r="RE31">
        <v>0</v>
      </c>
      <c r="RF31">
        <v>0</v>
      </c>
      <c r="RG31">
        <v>0</v>
      </c>
      <c r="RH31">
        <v>0</v>
      </c>
      <c r="RI31">
        <v>0</v>
      </c>
      <c r="RJ31">
        <v>2011.27086960111</v>
      </c>
      <c r="RK31">
        <v>24.693103110035601</v>
      </c>
      <c r="RL31">
        <v>-2018.7746285171399</v>
      </c>
      <c r="RM31">
        <v>-6527.6443627193603</v>
      </c>
      <c r="RN31">
        <v>-2018.7746285171399</v>
      </c>
      <c r="RO31">
        <v>0</v>
      </c>
      <c r="RP31">
        <v>1345.5076389119899</v>
      </c>
      <c r="RQ31">
        <v>25.078233279532999</v>
      </c>
      <c r="RR31">
        <v>-1363.23840282368</v>
      </c>
      <c r="RS31">
        <v>-4211.6459134546303</v>
      </c>
      <c r="RT31">
        <v>-1363.23840282368</v>
      </c>
      <c r="RU31">
        <v>0</v>
      </c>
      <c r="RV31">
        <v>1878.66243115768</v>
      </c>
      <c r="RW31">
        <v>25.062680553800799</v>
      </c>
      <c r="RX31">
        <v>-1881.1570497694499</v>
      </c>
      <c r="RY31">
        <v>-6365.0412612765704</v>
      </c>
      <c r="RZ31">
        <v>-1881.1570497694499</v>
      </c>
      <c r="SA31">
        <v>0</v>
      </c>
      <c r="SB31">
        <v>1206.2040136757601</v>
      </c>
      <c r="SC31">
        <v>25.058874835790299</v>
      </c>
      <c r="SD31">
        <v>-1207.8098042456299</v>
      </c>
      <c r="SE31">
        <v>-4054.24082791414</v>
      </c>
      <c r="SF31">
        <v>-1207.8098042456299</v>
      </c>
      <c r="SG31">
        <v>0</v>
      </c>
      <c r="SH31">
        <v>9704.5904458434397</v>
      </c>
      <c r="SI31">
        <v>25.645959324415099</v>
      </c>
      <c r="SJ31">
        <v>-9749.1533503173305</v>
      </c>
      <c r="SK31">
        <v>-30985.3858069444</v>
      </c>
      <c r="SL31">
        <v>-9749.1533503173305</v>
      </c>
      <c r="SM31">
        <v>21.1111</v>
      </c>
      <c r="SN31">
        <v>23.8889</v>
      </c>
      <c r="SO31">
        <v>281.27569169428</v>
      </c>
      <c r="SP31">
        <v>0</v>
      </c>
      <c r="SQ31">
        <v>24.453702717824498</v>
      </c>
      <c r="SR31">
        <v>0</v>
      </c>
      <c r="SS31">
        <v>0</v>
      </c>
      <c r="ST31">
        <v>0</v>
      </c>
      <c r="SU31">
        <v>201.453307284365</v>
      </c>
      <c r="SV31">
        <v>0</v>
      </c>
      <c r="SW31">
        <v>24.707599463137601</v>
      </c>
      <c r="SX31">
        <v>0</v>
      </c>
      <c r="SY31">
        <v>0</v>
      </c>
      <c r="SZ31">
        <v>0</v>
      </c>
      <c r="TA31">
        <v>295.795986251579</v>
      </c>
      <c r="TB31">
        <v>0</v>
      </c>
      <c r="TC31">
        <v>24.685531971349999</v>
      </c>
      <c r="TD31">
        <v>0</v>
      </c>
      <c r="TE31">
        <v>0</v>
      </c>
      <c r="TF31">
        <v>0</v>
      </c>
      <c r="TG31">
        <v>178.51953459147299</v>
      </c>
      <c r="TH31">
        <v>0</v>
      </c>
      <c r="TI31">
        <v>24.734279063869</v>
      </c>
      <c r="TJ31">
        <v>0</v>
      </c>
      <c r="TK31">
        <v>0</v>
      </c>
      <c r="TL31">
        <v>0</v>
      </c>
      <c r="TM31">
        <v>1849.5280958962101</v>
      </c>
      <c r="TN31">
        <v>0</v>
      </c>
      <c r="TO31">
        <v>24.466276079614101</v>
      </c>
      <c r="TP31">
        <v>0</v>
      </c>
      <c r="TQ31">
        <v>0</v>
      </c>
      <c r="TR31">
        <v>0</v>
      </c>
      <c r="TS31">
        <v>0</v>
      </c>
      <c r="TT31">
        <v>2675.3578361842201</v>
      </c>
      <c r="TU31">
        <v>24.3613793265508</v>
      </c>
      <c r="TV31">
        <v>-2689.1905738588198</v>
      </c>
      <c r="TW31">
        <v>-7332.1390622280396</v>
      </c>
      <c r="TX31">
        <v>-2689.1905738588198</v>
      </c>
      <c r="TY31">
        <v>0</v>
      </c>
      <c r="TZ31">
        <v>1859.8095038664801</v>
      </c>
      <c r="UA31">
        <v>24.509225677787299</v>
      </c>
      <c r="UB31">
        <v>-1890.5126035165699</v>
      </c>
      <c r="UC31">
        <v>-4909.9427346422199</v>
      </c>
      <c r="UD31">
        <v>-1890.5126035165699</v>
      </c>
      <c r="UE31">
        <v>0</v>
      </c>
      <c r="UF31">
        <v>2682.3596455033598</v>
      </c>
      <c r="UG31">
        <v>24.498195765907401</v>
      </c>
      <c r="UH31">
        <v>-2686.8664742310498</v>
      </c>
      <c r="UI31">
        <v>-7450.4539023331499</v>
      </c>
      <c r="UJ31">
        <v>-2686.8664742310498</v>
      </c>
      <c r="UK31">
        <v>0</v>
      </c>
      <c r="UL31">
        <v>1721.8198497491301</v>
      </c>
      <c r="UM31">
        <v>24.508056388958298</v>
      </c>
      <c r="UN31">
        <v>-1724.6301847095999</v>
      </c>
      <c r="UO31">
        <v>-4739.8772757448096</v>
      </c>
      <c r="UP31">
        <v>-1724.6301847095999</v>
      </c>
      <c r="UQ31">
        <v>0</v>
      </c>
      <c r="UR31">
        <v>12097.589375539501</v>
      </c>
      <c r="US31">
        <v>25.401067249196799</v>
      </c>
      <c r="UT31">
        <v>-12140.7704971688</v>
      </c>
      <c r="UU31">
        <v>-33801.374325044002</v>
      </c>
      <c r="UV31">
        <v>-12140.7704971688</v>
      </c>
      <c r="UW31">
        <v>21.1111</v>
      </c>
      <c r="UX31">
        <v>23.8889</v>
      </c>
      <c r="UY31">
        <v>189.644700067701</v>
      </c>
      <c r="UZ31">
        <v>0</v>
      </c>
      <c r="VA31">
        <v>24.529179552035899</v>
      </c>
      <c r="VB31">
        <v>0</v>
      </c>
      <c r="VC31">
        <v>0</v>
      </c>
      <c r="VD31">
        <v>0</v>
      </c>
      <c r="VE31">
        <v>135.472087760628</v>
      </c>
      <c r="VF31">
        <v>0</v>
      </c>
      <c r="VG31">
        <v>24.740246594896899</v>
      </c>
      <c r="VH31">
        <v>0</v>
      </c>
      <c r="VI31">
        <v>0</v>
      </c>
      <c r="VJ31">
        <v>0</v>
      </c>
      <c r="VK31">
        <v>204.60764861724101</v>
      </c>
      <c r="VL31">
        <v>0</v>
      </c>
      <c r="VM31">
        <v>24.749512256527101</v>
      </c>
      <c r="VN31">
        <v>0</v>
      </c>
      <c r="VO31">
        <v>0</v>
      </c>
      <c r="VP31">
        <v>0</v>
      </c>
      <c r="VQ31">
        <v>116.650931761366</v>
      </c>
      <c r="VR31">
        <v>0</v>
      </c>
      <c r="VS31">
        <v>24.7812817680569</v>
      </c>
      <c r="VT31">
        <v>0</v>
      </c>
      <c r="VU31">
        <v>0</v>
      </c>
      <c r="VV31">
        <v>0</v>
      </c>
      <c r="VW31">
        <v>1595.3683358394501</v>
      </c>
      <c r="VX31">
        <v>0</v>
      </c>
      <c r="VY31">
        <v>24.690723625299199</v>
      </c>
      <c r="VZ31">
        <v>0</v>
      </c>
      <c r="WA31">
        <v>0</v>
      </c>
      <c r="WB31">
        <v>0</v>
      </c>
      <c r="WC31">
        <v>0</v>
      </c>
      <c r="WD31">
        <v>2660.6719790511202</v>
      </c>
      <c r="WE31">
        <v>24.573470792553699</v>
      </c>
      <c r="WF31">
        <v>-2669.5785391373101</v>
      </c>
      <c r="WG31">
        <v>-7306.0628281977697</v>
      </c>
      <c r="WH31">
        <v>-2669.5785391373101</v>
      </c>
      <c r="WI31">
        <v>6694905.6613273099</v>
      </c>
      <c r="WJ31">
        <v>0</v>
      </c>
      <c r="WK31">
        <v>1859.69601703536</v>
      </c>
      <c r="WL31">
        <v>24.500221230233802</v>
      </c>
      <c r="WM31">
        <v>-1891.6310003303499</v>
      </c>
      <c r="WN31">
        <v>-4912.7644384941595</v>
      </c>
      <c r="WO31">
        <v>-1891.6310003303499</v>
      </c>
      <c r="WP31">
        <v>21.1111</v>
      </c>
      <c r="WQ31">
        <v>23.8889</v>
      </c>
      <c r="WR31">
        <v>0</v>
      </c>
      <c r="WS31">
        <v>2680.7568278653498</v>
      </c>
      <c r="WT31">
        <v>24.501693498213399</v>
      </c>
      <c r="WU31">
        <v>-2685.8789202499502</v>
      </c>
      <c r="WV31">
        <v>-7431.6575329101597</v>
      </c>
      <c r="WW31">
        <v>-2685.8789202499502</v>
      </c>
      <c r="WX31">
        <v>6179072.34346411</v>
      </c>
      <c r="WY31">
        <v>0</v>
      </c>
      <c r="WZ31">
        <v>1716.40898429559</v>
      </c>
      <c r="XA31">
        <v>24.507237224970801</v>
      </c>
      <c r="XB31">
        <v>-1719.11283650626</v>
      </c>
      <c r="XC31">
        <v>-4724.88809211846</v>
      </c>
      <c r="XD31">
        <v>-1719.11283650626</v>
      </c>
      <c r="XE31">
        <v>0</v>
      </c>
      <c r="XF31">
        <v>12702.4537576821</v>
      </c>
      <c r="XG31">
        <v>25.3022204873491</v>
      </c>
      <c r="XH31">
        <v>-12747.039714406201</v>
      </c>
      <c r="XI31">
        <v>-34698.740012548697</v>
      </c>
      <c r="XJ31">
        <v>-12747.039714406201</v>
      </c>
      <c r="XK31">
        <v>21.1111</v>
      </c>
      <c r="XL31">
        <v>23.8889</v>
      </c>
      <c r="XM31">
        <v>268.57867248144402</v>
      </c>
      <c r="XN31">
        <v>0</v>
      </c>
      <c r="XO31">
        <v>24.634766535383701</v>
      </c>
      <c r="XP31">
        <v>0</v>
      </c>
      <c r="XQ31">
        <v>0</v>
      </c>
      <c r="XR31">
        <v>0</v>
      </c>
      <c r="XS31">
        <v>171.180649101249</v>
      </c>
      <c r="XT31">
        <v>0</v>
      </c>
      <c r="XU31">
        <v>24.661797107704299</v>
      </c>
      <c r="XV31">
        <v>0</v>
      </c>
      <c r="XW31">
        <v>0</v>
      </c>
      <c r="XX31">
        <v>0</v>
      </c>
      <c r="XY31">
        <v>262.30094888207702</v>
      </c>
      <c r="XZ31">
        <v>0</v>
      </c>
      <c r="YA31">
        <v>24.657514504597</v>
      </c>
      <c r="YB31">
        <v>0</v>
      </c>
      <c r="YC31">
        <v>0</v>
      </c>
      <c r="YD31">
        <v>0</v>
      </c>
      <c r="YE31">
        <v>159.33487341710199</v>
      </c>
      <c r="YF31">
        <v>0</v>
      </c>
      <c r="YG31">
        <v>24.672507503191898</v>
      </c>
      <c r="YH31">
        <v>0</v>
      </c>
      <c r="YI31">
        <v>0</v>
      </c>
      <c r="YJ31">
        <v>0</v>
      </c>
      <c r="YK31">
        <v>1048.16887319391</v>
      </c>
      <c r="YL31">
        <v>0</v>
      </c>
      <c r="YM31">
        <v>24.8163684435352</v>
      </c>
      <c r="YN31">
        <v>0</v>
      </c>
      <c r="YO31">
        <v>0</v>
      </c>
      <c r="YP31">
        <v>0</v>
      </c>
      <c r="YQ31">
        <v>0</v>
      </c>
      <c r="YR31">
        <v>543.22900099876904</v>
      </c>
      <c r="YS31">
        <v>19.767958399957202</v>
      </c>
      <c r="YT31">
        <v>0</v>
      </c>
      <c r="YU31">
        <v>0</v>
      </c>
      <c r="YV31">
        <v>0</v>
      </c>
      <c r="YW31">
        <v>0</v>
      </c>
      <c r="YX31">
        <v>353.863673253282</v>
      </c>
      <c r="YY31">
        <v>19.850368495361799</v>
      </c>
      <c r="YZ31">
        <v>0</v>
      </c>
      <c r="ZA31">
        <v>0</v>
      </c>
      <c r="ZB31">
        <v>0</v>
      </c>
      <c r="ZC31">
        <v>0</v>
      </c>
      <c r="ZD31">
        <v>506.06233137642198</v>
      </c>
      <c r="ZE31">
        <v>19.899076824741801</v>
      </c>
      <c r="ZF31">
        <v>0</v>
      </c>
      <c r="ZG31">
        <v>0</v>
      </c>
      <c r="ZH31">
        <v>0</v>
      </c>
      <c r="ZI31">
        <v>0</v>
      </c>
      <c r="ZJ31">
        <v>329.98423481767401</v>
      </c>
      <c r="ZK31">
        <v>19.9147854884352</v>
      </c>
      <c r="ZL31">
        <v>0</v>
      </c>
      <c r="ZM31">
        <v>0</v>
      </c>
      <c r="ZN31">
        <v>0</v>
      </c>
      <c r="ZO31">
        <v>0</v>
      </c>
      <c r="ZP31">
        <v>7115.1461044027301</v>
      </c>
      <c r="ZQ31">
        <v>18.383486336053998</v>
      </c>
      <c r="ZR31">
        <v>0</v>
      </c>
      <c r="ZS31">
        <v>0</v>
      </c>
      <c r="ZT31">
        <v>0</v>
      </c>
      <c r="ZU31">
        <v>0</v>
      </c>
      <c r="ZV31">
        <v>1612.25170191955</v>
      </c>
      <c r="ZW31">
        <v>20.8968598242298</v>
      </c>
      <c r="ZX31">
        <v>0</v>
      </c>
      <c r="ZY31">
        <v>0</v>
      </c>
      <c r="ZZ31">
        <v>0</v>
      </c>
      <c r="AAA31">
        <v>0</v>
      </c>
      <c r="AAB31">
        <v>1083.32276174552</v>
      </c>
      <c r="AAC31">
        <v>20.975318692621499</v>
      </c>
      <c r="AAD31">
        <v>0</v>
      </c>
      <c r="AAE31">
        <v>0</v>
      </c>
      <c r="AAF31">
        <v>0</v>
      </c>
      <c r="AAG31">
        <v>0</v>
      </c>
      <c r="AAH31">
        <v>1618.3615967370999</v>
      </c>
      <c r="AAI31">
        <v>21.069057817487799</v>
      </c>
      <c r="AAJ31">
        <v>0</v>
      </c>
      <c r="AAK31">
        <v>0</v>
      </c>
      <c r="AAL31">
        <v>0</v>
      </c>
      <c r="AAM31">
        <v>0</v>
      </c>
      <c r="AAN31">
        <v>1051.97304129646</v>
      </c>
      <c r="AAO31">
        <v>21.094648509327399</v>
      </c>
      <c r="AAP31">
        <v>0</v>
      </c>
      <c r="AAQ31">
        <v>0</v>
      </c>
      <c r="AAR31">
        <v>0</v>
      </c>
      <c r="AAS31">
        <v>0</v>
      </c>
      <c r="AAT31">
        <v>13220.3733435472</v>
      </c>
      <c r="AAU31">
        <v>18.737540095170999</v>
      </c>
      <c r="AAV31">
        <v>0</v>
      </c>
      <c r="AAW31">
        <v>0</v>
      </c>
      <c r="AAX31">
        <v>0</v>
      </c>
      <c r="AAY31">
        <v>0</v>
      </c>
      <c r="AAZ31">
        <v>1584.20626949898</v>
      </c>
      <c r="ABA31">
        <v>21.042509902350201</v>
      </c>
      <c r="ABB31">
        <v>0</v>
      </c>
      <c r="ABC31">
        <v>0</v>
      </c>
      <c r="ABD31">
        <v>0</v>
      </c>
      <c r="ABE31">
        <v>0</v>
      </c>
      <c r="ABF31">
        <v>1095.06484555727</v>
      </c>
      <c r="ABG31">
        <v>21.016133110633799</v>
      </c>
      <c r="ABH31">
        <v>0</v>
      </c>
      <c r="ABI31">
        <v>0</v>
      </c>
      <c r="ABJ31">
        <v>0</v>
      </c>
      <c r="ABK31">
        <v>0</v>
      </c>
      <c r="ABL31">
        <v>1641.8673163921601</v>
      </c>
      <c r="ABM31">
        <v>21.119626958646801</v>
      </c>
      <c r="ABN31">
        <v>0</v>
      </c>
      <c r="ABO31">
        <v>0</v>
      </c>
      <c r="ABP31">
        <v>0</v>
      </c>
      <c r="ABQ31">
        <v>0</v>
      </c>
      <c r="ABR31">
        <v>1066.3155321532599</v>
      </c>
      <c r="ABS31">
        <v>21.143087576430599</v>
      </c>
      <c r="ABT31">
        <v>0</v>
      </c>
      <c r="ABU31">
        <v>0</v>
      </c>
      <c r="ABV31">
        <v>0</v>
      </c>
      <c r="ABW31">
        <v>0</v>
      </c>
      <c r="ABX31">
        <v>13667.578057856501</v>
      </c>
      <c r="ABY31">
        <v>18.7834282116909</v>
      </c>
      <c r="ABZ31">
        <v>0</v>
      </c>
      <c r="ACA31">
        <v>0</v>
      </c>
      <c r="ACB31">
        <v>0</v>
      </c>
      <c r="ACC31">
        <v>0.51293224691335304</v>
      </c>
      <c r="ACD31">
        <v>35737311.879964203</v>
      </c>
      <c r="ACE31">
        <v>64804.250499007903</v>
      </c>
      <c r="ACF31">
        <v>20.1196220822012</v>
      </c>
      <c r="ACG31">
        <v>7.22</v>
      </c>
      <c r="ACH31">
        <v>1.2017936502531901</v>
      </c>
      <c r="ACI31">
        <v>74731.281576775698</v>
      </c>
      <c r="ACJ31">
        <v>6.5271752295343797</v>
      </c>
      <c r="ACK31">
        <v>21.110000000046501</v>
      </c>
      <c r="ACL31">
        <v>24.058251990294401</v>
      </c>
      <c r="ACM31">
        <v>6.0640328869694899</v>
      </c>
      <c r="ACN31">
        <v>0</v>
      </c>
      <c r="ACO31">
        <v>0</v>
      </c>
      <c r="ACP31">
        <v>89406.139634507606</v>
      </c>
      <c r="ACR31">
        <v>19260.653350422399</v>
      </c>
      <c r="ACT31">
        <v>108666.79298493</v>
      </c>
      <c r="ACV31">
        <v>25.7251575527104</v>
      </c>
      <c r="ACW31">
        <v>23.894787802315001</v>
      </c>
      <c r="ACX31">
        <v>1.7</v>
      </c>
      <c r="ACY31">
        <v>7.2864102633684498</v>
      </c>
      <c r="ACZ31">
        <v>0.75013479046917997</v>
      </c>
      <c r="ADA31">
        <v>25.600614290145501</v>
      </c>
      <c r="ADB31">
        <v>23.8915081447938</v>
      </c>
      <c r="ADC31">
        <v>1.7</v>
      </c>
      <c r="ADD31">
        <v>7.07966861675777</v>
      </c>
      <c r="ADE31">
        <v>0.75023255183725501</v>
      </c>
      <c r="ADF31">
        <v>25.5895264746379</v>
      </c>
      <c r="ADG31">
        <v>23.894424924190801</v>
      </c>
      <c r="ADH31">
        <v>1.7</v>
      </c>
      <c r="ADI31">
        <v>5.2686064535078803</v>
      </c>
      <c r="ADJ31">
        <v>0.75018051822520004</v>
      </c>
      <c r="ADK31">
        <v>25.143456595276799</v>
      </c>
      <c r="ADL31">
        <v>23.870595364719801</v>
      </c>
      <c r="ADM31">
        <v>1.7</v>
      </c>
      <c r="ADN31">
        <v>11.389179878663199</v>
      </c>
      <c r="ADO31">
        <v>0.74841142544424399</v>
      </c>
      <c r="ADP31">
        <v>25.4762826418762</v>
      </c>
      <c r="ADQ31">
        <v>23.814314765135901</v>
      </c>
      <c r="ADR31">
        <v>1.7</v>
      </c>
      <c r="ADS31">
        <v>4.7723137263373401</v>
      </c>
      <c r="ADT31">
        <v>0.69670966676577994</v>
      </c>
      <c r="ADU31">
        <v>25.553421797777801</v>
      </c>
      <c r="ADV31">
        <v>23.8837422901967</v>
      </c>
      <c r="ADW31">
        <v>1.7</v>
      </c>
      <c r="ADX31">
        <v>6.3328203370049696</v>
      </c>
      <c r="ADY31">
        <v>0.69960886887242602</v>
      </c>
      <c r="ADZ31">
        <v>25.5455172597581</v>
      </c>
      <c r="AEA31">
        <v>23.884221588711</v>
      </c>
      <c r="AEB31">
        <v>1.7</v>
      </c>
      <c r="AEC31">
        <v>4.6113555312062404</v>
      </c>
      <c r="AED31">
        <v>0.69961327430873599</v>
      </c>
      <c r="AEE31">
        <v>24.7629185401013</v>
      </c>
      <c r="AEF31">
        <v>23.872030490118</v>
      </c>
      <c r="AEG31">
        <v>1.7</v>
      </c>
      <c r="AEH31">
        <v>10.287101222019899</v>
      </c>
      <c r="AEI31">
        <v>0.74882344833717196</v>
      </c>
      <c r="AEJ31">
        <v>24.9640259384744</v>
      </c>
      <c r="AEK31">
        <v>23.819735536110901</v>
      </c>
      <c r="AEL31">
        <v>1.7</v>
      </c>
      <c r="AEM31">
        <v>5.5615497844865596</v>
      </c>
      <c r="AEN31">
        <v>0.69776435300197004</v>
      </c>
      <c r="AEO31">
        <v>25.035120308384499</v>
      </c>
      <c r="AEP31">
        <v>23.885571264696399</v>
      </c>
      <c r="AEQ31">
        <v>1.7</v>
      </c>
      <c r="AER31">
        <v>6.4343908982020599</v>
      </c>
      <c r="AES31">
        <v>0.699714487323987</v>
      </c>
      <c r="AET31">
        <v>25.034031142761702</v>
      </c>
      <c r="AEU31">
        <v>23.886351668842501</v>
      </c>
      <c r="AEV31">
        <v>1.7</v>
      </c>
      <c r="AEW31">
        <v>4.9686401345602196</v>
      </c>
      <c r="AEX31">
        <v>0.69973852112719903</v>
      </c>
      <c r="AEY31">
        <v>25.0019013642187</v>
      </c>
      <c r="AEZ31">
        <v>23.872929361014101</v>
      </c>
      <c r="AFA31">
        <v>1.7</v>
      </c>
      <c r="AFB31">
        <v>7.8257394386541197</v>
      </c>
      <c r="AFC31">
        <v>0.69944170243592096</v>
      </c>
      <c r="AFD31">
        <v>24.9537874234837</v>
      </c>
      <c r="AFE31">
        <v>23.824898670630201</v>
      </c>
      <c r="AFF31">
        <v>1.7</v>
      </c>
      <c r="AFG31">
        <v>5.4848415168573599</v>
      </c>
      <c r="AFH31">
        <v>0.69771631063385597</v>
      </c>
      <c r="AFI31">
        <v>25.020059121897599</v>
      </c>
      <c r="AFJ31">
        <v>23.885419629804801</v>
      </c>
      <c r="AFK31">
        <v>1.7</v>
      </c>
      <c r="AFL31">
        <v>5.6024472527382896</v>
      </c>
      <c r="AFM31">
        <v>0.69966782675109196</v>
      </c>
      <c r="AFN31">
        <v>25.015878361387401</v>
      </c>
      <c r="AFO31">
        <v>23.886301995565098</v>
      </c>
      <c r="AFP31">
        <v>1.7</v>
      </c>
      <c r="AFQ31">
        <v>4.5255927415497803</v>
      </c>
      <c r="AFR31">
        <v>0.69976430861606798</v>
      </c>
      <c r="AFS31">
        <v>-0.43807275860160799</v>
      </c>
      <c r="AFT31">
        <v>-0.44731328292904399</v>
      </c>
      <c r="AFU31">
        <v>-0.43609791908621398</v>
      </c>
      <c r="AFV31">
        <v>-0.43824853279732801</v>
      </c>
      <c r="AFW31">
        <v>-0.37774386801918602</v>
      </c>
      <c r="AFX31">
        <v>-0.38871102052501699</v>
      </c>
      <c r="AFY31">
        <v>-0.37617376582577899</v>
      </c>
      <c r="AFZ31">
        <v>-0.37771186630916898</v>
      </c>
      <c r="AGA31">
        <v>-0.379303244885071</v>
      </c>
      <c r="AGB31">
        <v>-0.38595084781687899</v>
      </c>
      <c r="AGC31">
        <v>-0.37836613837201799</v>
      </c>
      <c r="AGD31">
        <v>-0.37769252340304299</v>
      </c>
      <c r="AGE31">
        <v>-0.43686488772632398</v>
      </c>
      <c r="AGF31">
        <v>-0.37840495525859402</v>
      </c>
      <c r="AGG31">
        <v>-0.36183036693676202</v>
      </c>
      <c r="AGH31">
        <v>0</v>
      </c>
      <c r="AGI31">
        <v>0</v>
      </c>
      <c r="AGJ31">
        <v>0</v>
      </c>
      <c r="AGK31">
        <v>0</v>
      </c>
      <c r="AGL31">
        <v>0</v>
      </c>
      <c r="AGM31">
        <v>0</v>
      </c>
      <c r="AGN31">
        <v>0</v>
      </c>
      <c r="AGO31">
        <v>0</v>
      </c>
      <c r="AGP31">
        <v>0</v>
      </c>
      <c r="AGQ31">
        <v>0</v>
      </c>
      <c r="AGR31">
        <v>0</v>
      </c>
      <c r="AGS31">
        <v>0</v>
      </c>
      <c r="AGT31">
        <v>0</v>
      </c>
      <c r="AGU31">
        <v>0</v>
      </c>
      <c r="AGV31">
        <v>0</v>
      </c>
      <c r="AGW31">
        <v>0</v>
      </c>
      <c r="AGX31">
        <v>0</v>
      </c>
      <c r="AGY31">
        <v>0</v>
      </c>
      <c r="AGZ31">
        <v>0</v>
      </c>
      <c r="AHA31">
        <v>0</v>
      </c>
      <c r="AHB31">
        <v>0</v>
      </c>
      <c r="AHC31">
        <v>0</v>
      </c>
      <c r="AHD31">
        <v>0</v>
      </c>
      <c r="AHE31">
        <v>0</v>
      </c>
      <c r="AHF31">
        <v>0</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B31">
        <v>0</v>
      </c>
      <c r="AID31">
        <v>0</v>
      </c>
      <c r="AIF31">
        <v>0</v>
      </c>
      <c r="AIH31">
        <v>0</v>
      </c>
      <c r="AIJ31">
        <v>0</v>
      </c>
      <c r="AIL31">
        <v>0</v>
      </c>
      <c r="AIN31">
        <v>0</v>
      </c>
      <c r="AIP31">
        <v>0</v>
      </c>
      <c r="AIR31">
        <v>0</v>
      </c>
      <c r="AIT31">
        <v>0</v>
      </c>
      <c r="AIV31">
        <v>0</v>
      </c>
      <c r="AIX31">
        <v>0</v>
      </c>
      <c r="AIZ31">
        <v>0</v>
      </c>
      <c r="AJB31">
        <v>0</v>
      </c>
      <c r="AJD31">
        <v>0</v>
      </c>
      <c r="AJE31">
        <v>2.7143706843469999E-3</v>
      </c>
      <c r="AJG31">
        <v>64719.431974054198</v>
      </c>
      <c r="AJJ31">
        <v>5462.4575975117496</v>
      </c>
      <c r="AJL31">
        <v>1153.4194201940099</v>
      </c>
      <c r="AJM31">
        <v>59.893491587169102</v>
      </c>
      <c r="AJN31">
        <v>47.087898508760397</v>
      </c>
      <c r="AJO31">
        <v>87.660617725231006</v>
      </c>
      <c r="AJP31">
        <v>222.84432845646501</v>
      </c>
      <c r="AJQ31">
        <v>59.928563068921399</v>
      </c>
      <c r="AJR31">
        <v>44.424188153747501</v>
      </c>
      <c r="AJS31">
        <v>76.917722506435496</v>
      </c>
      <c r="AJT31">
        <v>129.416867034348</v>
      </c>
      <c r="AJU31">
        <v>24.247944551246199</v>
      </c>
      <c r="AJV31">
        <v>20.005597226322401</v>
      </c>
      <c r="AJW31">
        <v>29.644832959546701</v>
      </c>
      <c r="AJX31">
        <v>119.796031549883</v>
      </c>
      <c r="AJY31">
        <v>0</v>
      </c>
      <c r="AJZ31">
        <v>0</v>
      </c>
      <c r="AKA31">
        <v>0</v>
      </c>
      <c r="AKB31">
        <v>64719.431974054198</v>
      </c>
      <c r="AKC31">
        <v>0</v>
      </c>
      <c r="AKD31">
        <v>0</v>
      </c>
      <c r="AKE31">
        <v>0</v>
      </c>
      <c r="AKF31">
        <v>0</v>
      </c>
      <c r="AKG31">
        <v>15.0629196721979</v>
      </c>
      <c r="AKH31">
        <v>15.0629196721979</v>
      </c>
      <c r="AKI31">
        <v>0</v>
      </c>
      <c r="AKJ31">
        <v>0</v>
      </c>
      <c r="AKK31">
        <v>0</v>
      </c>
      <c r="AKL31">
        <v>0</v>
      </c>
      <c r="AKM31">
        <v>0</v>
      </c>
      <c r="AKN31">
        <v>15.0629196721979</v>
      </c>
      <c r="AKO31">
        <v>15.0629196721979</v>
      </c>
      <c r="AKP31">
        <v>0</v>
      </c>
      <c r="AKQ31">
        <v>0</v>
      </c>
      <c r="AKR31">
        <v>0</v>
      </c>
      <c r="AKV31">
        <v>339274.09981444501</v>
      </c>
      <c r="AKZ31">
        <v>4674616.5748551702</v>
      </c>
      <c r="ALD31">
        <v>22.607178502985199</v>
      </c>
      <c r="ALE31">
        <v>21.11</v>
      </c>
      <c r="ALF31">
        <v>12.128065773938999</v>
      </c>
      <c r="ALG31">
        <v>75899.935722844893</v>
      </c>
      <c r="ALH31">
        <v>403.12976199032698</v>
      </c>
      <c r="ALJ31">
        <v>15.0601666888507</v>
      </c>
      <c r="ALK31">
        <v>9.0622386958054604E-3</v>
      </c>
      <c r="ALL31">
        <v>8.8793800167757801</v>
      </c>
      <c r="ALM31">
        <v>20.392499999999998</v>
      </c>
      <c r="ALN31">
        <v>8.8793800167757801</v>
      </c>
      <c r="ALO31">
        <v>0</v>
      </c>
      <c r="ALP31">
        <v>24.6882036282468</v>
      </c>
      <c r="ALQ31">
        <v>9.6739549315672108E-3</v>
      </c>
      <c r="ALR31">
        <v>49.873372792729597</v>
      </c>
      <c r="ALS31">
        <v>8.8793800167757801</v>
      </c>
      <c r="ALT31">
        <v>15.0601669374607</v>
      </c>
      <c r="ALU31">
        <v>8.8793800167757801</v>
      </c>
      <c r="ALV31">
        <v>15.560001592960599</v>
      </c>
      <c r="ALW31">
        <v>8.8793800167757801</v>
      </c>
      <c r="ALX31">
        <v>7.22</v>
      </c>
      <c r="ALY31">
        <v>1.20179332852955E-3</v>
      </c>
      <c r="ALZ31">
        <v>20.1027410441488</v>
      </c>
      <c r="AMA31">
        <v>1.20179332852955E-3</v>
      </c>
      <c r="AMB31">
        <v>0</v>
      </c>
      <c r="AMC31">
        <v>20.1196220822012</v>
      </c>
      <c r="AMD31">
        <v>1.20179332852955E-3</v>
      </c>
      <c r="AME31">
        <v>20.1027410441488</v>
      </c>
      <c r="AMF31">
        <v>1.20179332852955E-3</v>
      </c>
      <c r="AMG31">
        <v>7.22</v>
      </c>
      <c r="AMH31">
        <v>1.20179332852955E-3</v>
      </c>
      <c r="AMI31">
        <v>1.21280625272207E-2</v>
      </c>
      <c r="AMJ31">
        <v>8.8793800167757801</v>
      </c>
      <c r="AMK31">
        <v>20.0149871150394</v>
      </c>
      <c r="AML31">
        <v>0.17705337401542701</v>
      </c>
      <c r="AMM31">
        <v>18.399715128238299</v>
      </c>
      <c r="AMN31">
        <v>1.07495528983065</v>
      </c>
      <c r="AMO31">
        <v>19.995666680543899</v>
      </c>
      <c r="AMP31">
        <v>0.199749491807062</v>
      </c>
      <c r="AMQ31">
        <v>20.083929006523</v>
      </c>
      <c r="AMR31">
        <v>0.32285408615237798</v>
      </c>
      <c r="AMS31">
        <v>19.995063296830999</v>
      </c>
      <c r="AMT31">
        <v>0.27437314971728499</v>
      </c>
      <c r="AMU31">
        <v>18.7577958409891</v>
      </c>
      <c r="AMV31">
        <v>1.43520740075224</v>
      </c>
      <c r="AMW31">
        <v>21.177611091309501</v>
      </c>
      <c r="AMX31">
        <v>0.39960925151501198</v>
      </c>
      <c r="AMY31">
        <v>21.2117623175922</v>
      </c>
      <c r="AMZ31">
        <v>0.36595090984550699</v>
      </c>
      <c r="ANA31">
        <v>21.215948610026299</v>
      </c>
      <c r="ANB31">
        <v>0.61288738846844504</v>
      </c>
      <c r="ANC31">
        <v>21.206925793900801</v>
      </c>
      <c r="AND31">
        <v>0.56921596952624698</v>
      </c>
      <c r="ANE31">
        <v>18.8041999143508</v>
      </c>
      <c r="ANF31">
        <v>1.51984611289949</v>
      </c>
      <c r="ANG31">
        <v>21.218901527501401</v>
      </c>
      <c r="ANH31">
        <v>0.40515095995030798</v>
      </c>
      <c r="ANI31">
        <v>21.253578100233899</v>
      </c>
      <c r="ANJ31">
        <v>0.37061805059229602</v>
      </c>
      <c r="ANK31">
        <v>21.245625310534098</v>
      </c>
      <c r="ANL31">
        <v>0.57546138964483795</v>
      </c>
      <c r="ANM31">
        <v>21.2421061503929</v>
      </c>
      <c r="ANN31">
        <v>0.57644719205859496</v>
      </c>
      <c r="ANO31">
        <v>2.0489853915228</v>
      </c>
      <c r="ANP31">
        <v>3.3828709201074498</v>
      </c>
      <c r="ANQ31">
        <v>3.4475237051455299</v>
      </c>
      <c r="ANR31">
        <v>18.399715128238299</v>
      </c>
      <c r="ANS31">
        <v>19.898739857694999</v>
      </c>
      <c r="ANT31">
        <v>19.923140408122201</v>
      </c>
      <c r="ANU31">
        <v>19.9072371700858</v>
      </c>
      <c r="ANV31">
        <v>19.783168649775</v>
      </c>
      <c r="ANW31">
        <v>18.7577958409891</v>
      </c>
      <c r="ANX31">
        <v>21.057609733695202</v>
      </c>
      <c r="ANY31">
        <v>21.107166105834199</v>
      </c>
      <c r="ANZ31">
        <v>21.081742929022798</v>
      </c>
      <c r="AOA31">
        <v>20.920803660666799</v>
      </c>
      <c r="AOB31">
        <v>18.8041999143508</v>
      </c>
      <c r="AOC31">
        <v>21.1005681532266</v>
      </c>
      <c r="AOD31">
        <v>21.156140935006501</v>
      </c>
      <c r="AOE31">
        <v>21.1336445092068</v>
      </c>
      <c r="AOF31">
        <v>21.062961082302198</v>
      </c>
      <c r="AOG31">
        <v>24.6882036282468</v>
      </c>
      <c r="AOH31">
        <v>8.8793800167757801</v>
      </c>
      <c r="AOI31">
        <v>24.793604695010899</v>
      </c>
      <c r="AOJ31">
        <v>8.8793800167757801</v>
      </c>
    </row>
    <row r="32" spans="1:1076">
      <c r="A32" t="s">
        <v>2976</v>
      </c>
      <c r="B32">
        <v>20.771750000000001</v>
      </c>
      <c r="D32">
        <v>15.9138978419931</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24.295295680048699</v>
      </c>
      <c r="EN32">
        <v>2168.98195399828</v>
      </c>
      <c r="EO32">
        <v>12.779384728288999</v>
      </c>
      <c r="EP32">
        <v>4.8257395652012898</v>
      </c>
      <c r="EQ32">
        <v>0</v>
      </c>
      <c r="ER32">
        <v>12.9829334133365</v>
      </c>
      <c r="ES32">
        <v>2311.4260365524501</v>
      </c>
      <c r="ET32">
        <v>3.3789209651691898</v>
      </c>
      <c r="EU32">
        <v>0.81856305680676</v>
      </c>
      <c r="EV32">
        <v>0</v>
      </c>
      <c r="EW32">
        <v>0</v>
      </c>
      <c r="EX32">
        <v>9.8946335496129194</v>
      </c>
      <c r="EY32">
        <v>11.4908468342897</v>
      </c>
      <c r="EZ32">
        <v>2298.1540893372398</v>
      </c>
      <c r="FA32">
        <v>1.9377889588959301</v>
      </c>
      <c r="FB32">
        <v>0.81870062105428298</v>
      </c>
      <c r="FC32">
        <v>0</v>
      </c>
      <c r="FD32">
        <v>0</v>
      </c>
      <c r="FE32">
        <v>0</v>
      </c>
      <c r="FF32">
        <v>0</v>
      </c>
      <c r="FG32">
        <v>0</v>
      </c>
      <c r="FH32">
        <v>0</v>
      </c>
      <c r="FI32">
        <v>0</v>
      </c>
      <c r="FJ32">
        <v>0</v>
      </c>
      <c r="FK32">
        <v>0</v>
      </c>
      <c r="FL32">
        <v>0</v>
      </c>
      <c r="FM32">
        <v>0</v>
      </c>
      <c r="FN32">
        <v>0</v>
      </c>
      <c r="FO32">
        <v>2.45251372506161E-2</v>
      </c>
      <c r="FP32">
        <v>0</v>
      </c>
      <c r="FQ32">
        <v>3.7712464405102401E-3</v>
      </c>
      <c r="FR32">
        <v>0</v>
      </c>
      <c r="FS32">
        <v>0</v>
      </c>
      <c r="FT32">
        <v>0</v>
      </c>
      <c r="FU32">
        <v>61.2575300850365</v>
      </c>
      <c r="FV32">
        <v>0</v>
      </c>
      <c r="FW32">
        <v>0</v>
      </c>
      <c r="FX32">
        <v>0</v>
      </c>
      <c r="FY32">
        <v>2.45251372506161E-2</v>
      </c>
      <c r="FZ32">
        <v>0</v>
      </c>
      <c r="GA32">
        <v>3.7712464405102401E-3</v>
      </c>
      <c r="GB32">
        <v>-17.434456745367399</v>
      </c>
      <c r="GC32">
        <v>-71.351036602365497</v>
      </c>
      <c r="GD32">
        <v>-173.30232388438</v>
      </c>
      <c r="GE32">
        <v>25.919294047127</v>
      </c>
      <c r="GF32">
        <v>50.073942454444499</v>
      </c>
      <c r="GG32">
        <v>-22.813049369012099</v>
      </c>
      <c r="GH32">
        <v>-28.5709906184298</v>
      </c>
      <c r="GI32">
        <v>-60.5387568627525</v>
      </c>
      <c r="GJ32">
        <v>-266.86206600131601</v>
      </c>
      <c r="GK32">
        <v>-16.879023579716598</v>
      </c>
      <c r="GL32">
        <v>-38.018459102041902</v>
      </c>
      <c r="GM32">
        <v>-162.82606902688099</v>
      </c>
      <c r="GN32">
        <v>-37.852511015898898</v>
      </c>
      <c r="GO32">
        <v>24.107669020949299</v>
      </c>
      <c r="GP32">
        <v>24.388745871372301</v>
      </c>
      <c r="GQ32">
        <v>-39.118049588565199</v>
      </c>
      <c r="GR32">
        <v>-178.49002805373101</v>
      </c>
      <c r="GS32">
        <v>-446.11160924870597</v>
      </c>
      <c r="GT32">
        <v>-26.193100173490699</v>
      </c>
      <c r="GU32">
        <v>24.475663368049702</v>
      </c>
      <c r="GV32">
        <v>24.920160647227299</v>
      </c>
      <c r="GW32">
        <v>-19.032942726357099</v>
      </c>
      <c r="GX32">
        <v>-119.283796908559</v>
      </c>
      <c r="GY32">
        <v>-336.98153138053698</v>
      </c>
      <c r="GZ32">
        <v>-43.201211505800103</v>
      </c>
      <c r="HA32">
        <v>24.295814316503499</v>
      </c>
      <c r="HB32">
        <v>24.551975002981401</v>
      </c>
      <c r="HC32">
        <v>-46.734214854376198</v>
      </c>
      <c r="HD32">
        <v>-185.61395638446999</v>
      </c>
      <c r="HE32">
        <v>-412.85743277915498</v>
      </c>
      <c r="HF32">
        <v>-26.7577016064044</v>
      </c>
      <c r="HG32">
        <v>24.342903396385498</v>
      </c>
      <c r="HH32">
        <v>24.569130270509898</v>
      </c>
      <c r="HI32">
        <v>-29.162576222689601</v>
      </c>
      <c r="HJ32">
        <v>-109.288005692387</v>
      </c>
      <c r="HK32">
        <v>-232.277222706716</v>
      </c>
      <c r="HL32">
        <v>27.865885333155699</v>
      </c>
      <c r="HM32">
        <v>25.1329464512153</v>
      </c>
      <c r="HN32">
        <v>25.272025167091599</v>
      </c>
      <c r="HO32">
        <v>131.85037473102199</v>
      </c>
      <c r="HP32">
        <v>33.769682593344399</v>
      </c>
      <c r="HQ32">
        <v>24.8278130933267</v>
      </c>
      <c r="HR32">
        <v>11.8619575063</v>
      </c>
      <c r="HS32">
        <v>18.881082562701</v>
      </c>
      <c r="HT32">
        <v>25.633033857255398</v>
      </c>
      <c r="HU32">
        <v>25.52894269774</v>
      </c>
      <c r="HV32">
        <v>131.350935820838</v>
      </c>
      <c r="HW32">
        <v>66.067000406632602</v>
      </c>
      <c r="HX32">
        <v>25.440250896913</v>
      </c>
      <c r="HY32">
        <v>59.440211070137401</v>
      </c>
      <c r="HZ32">
        <v>25.198629043446999</v>
      </c>
      <c r="IA32">
        <v>25.3070750563205</v>
      </c>
      <c r="IB32">
        <v>123.16799884462201</v>
      </c>
      <c r="IC32">
        <v>23.831297351120799</v>
      </c>
      <c r="ID32">
        <v>31.668347892586301</v>
      </c>
      <c r="IE32">
        <v>24.945953528549701</v>
      </c>
      <c r="IF32">
        <v>-7.3413344631467297</v>
      </c>
      <c r="IG32">
        <v>15.8210650071383</v>
      </c>
      <c r="IH32">
        <v>25.201805566517098</v>
      </c>
      <c r="II32">
        <v>25.311772183173002</v>
      </c>
      <c r="IJ32">
        <v>73.235462486916006</v>
      </c>
      <c r="IK32">
        <v>16.5946737033901</v>
      </c>
      <c r="IL32">
        <v>17.466255991716501</v>
      </c>
      <c r="IM32">
        <v>14.586641277569299</v>
      </c>
      <c r="IN32">
        <v>24.962317478937599</v>
      </c>
      <c r="IO32">
        <v>0.56434580820598901</v>
      </c>
      <c r="IP32">
        <v>-4.01584293942485</v>
      </c>
      <c r="IQ32">
        <v>59.625333081542799</v>
      </c>
      <c r="IR32">
        <v>34.935940233482299</v>
      </c>
      <c r="IS32">
        <v>57.1764484002587</v>
      </c>
      <c r="IT32">
        <v>33.791731940822302</v>
      </c>
      <c r="IU32">
        <v>-805.970740719177</v>
      </c>
      <c r="IV32">
        <v>-29.140805478111702</v>
      </c>
      <c r="IW32">
        <v>24.403521539317499</v>
      </c>
      <c r="IX32">
        <v>24.8278130933267</v>
      </c>
      <c r="IY32">
        <v>-7.8494339997244502</v>
      </c>
      <c r="IZ32">
        <v>-129.13781861785</v>
      </c>
      <c r="JA32">
        <v>-489.53870205220801</v>
      </c>
      <c r="JB32">
        <v>-16.830052290155798</v>
      </c>
      <c r="JC32">
        <v>24.7736488364792</v>
      </c>
      <c r="JD32">
        <v>25.440250896913</v>
      </c>
      <c r="JE32">
        <v>10.96944370754</v>
      </c>
      <c r="JF32">
        <v>-68.453774883071205</v>
      </c>
      <c r="JG32">
        <v>-365.47694437181701</v>
      </c>
      <c r="JH32">
        <v>-34.833623344813198</v>
      </c>
      <c r="JI32">
        <v>24.563451252847301</v>
      </c>
      <c r="JJ32">
        <v>24.945953528549701</v>
      </c>
      <c r="JK32">
        <v>-15.8177188836379</v>
      </c>
      <c r="JL32">
        <v>-138.11444012520701</v>
      </c>
      <c r="JM32">
        <v>-444.51653857451299</v>
      </c>
      <c r="JN32">
        <v>-21.053106357184699</v>
      </c>
      <c r="JO32">
        <v>24.606795496215899</v>
      </c>
      <c r="JP32">
        <v>24.962317478937599</v>
      </c>
      <c r="JQ32">
        <v>0.41274462770296499</v>
      </c>
      <c r="JR32">
        <v>-9.0348037212616106</v>
      </c>
      <c r="JS32">
        <v>1.17404065533497</v>
      </c>
      <c r="JT32">
        <v>-78.360113853664799</v>
      </c>
      <c r="JU32">
        <v>-251.93045618118401</v>
      </c>
      <c r="JV32">
        <v>18.679226347859199</v>
      </c>
      <c r="JW32">
        <v>59.250443932787498</v>
      </c>
      <c r="JX32">
        <v>-7.0764175460168</v>
      </c>
      <c r="JY32">
        <v>21.796604875883901</v>
      </c>
      <c r="JZ32">
        <v>83.624547415965793</v>
      </c>
      <c r="KA32">
        <v>57.902648967864899</v>
      </c>
      <c r="KB32">
        <v>23.4713305011846</v>
      </c>
      <c r="KC32">
        <v>21.662978299191</v>
      </c>
      <c r="KD32">
        <v>-8.9158599743406892</v>
      </c>
      <c r="KE32">
        <v>16.868307743982701</v>
      </c>
      <c r="KF32">
        <v>24.1679676975081</v>
      </c>
      <c r="KG32">
        <v>14.4302147738941</v>
      </c>
      <c r="KH32">
        <v>0.19021356634273201</v>
      </c>
      <c r="KI32">
        <v>18.7455849501393</v>
      </c>
      <c r="KJ32">
        <v>-5.7830118945209898</v>
      </c>
      <c r="KK32">
        <v>-35.151141654272998</v>
      </c>
      <c r="KL32">
        <v>24.4925644235786</v>
      </c>
      <c r="KM32">
        <v>24.913580779682398</v>
      </c>
      <c r="KN32">
        <v>-15.081637346887</v>
      </c>
      <c r="KO32">
        <v>24.109236905717999</v>
      </c>
      <c r="KP32">
        <v>17.4538040143362</v>
      </c>
      <c r="KQ32">
        <v>-151.073914299915</v>
      </c>
      <c r="KR32">
        <v>-503.90911948206798</v>
      </c>
      <c r="KS32">
        <v>-18.037705532855998</v>
      </c>
      <c r="KT32">
        <v>24.760941440930399</v>
      </c>
      <c r="KU32">
        <v>25.427053784916801</v>
      </c>
      <c r="KV32">
        <v>14.4640288291665</v>
      </c>
      <c r="KW32">
        <v>24.259882808325301</v>
      </c>
      <c r="KX32">
        <v>17.5328508456025</v>
      </c>
      <c r="KY32">
        <v>-62.624361042783597</v>
      </c>
      <c r="KZ32">
        <v>-344.31160620538799</v>
      </c>
      <c r="LA32">
        <v>-37.572087045843297</v>
      </c>
      <c r="LB32">
        <v>24.5011492853628</v>
      </c>
      <c r="LC32">
        <v>24.9220602821749</v>
      </c>
      <c r="LD32">
        <v>-16.1363881999687</v>
      </c>
      <c r="LE32">
        <v>24.119270429197499</v>
      </c>
      <c r="LF32">
        <v>17.4542955393797</v>
      </c>
      <c r="LG32">
        <v>-153.60245504578</v>
      </c>
      <c r="LH32">
        <v>-501.48002383765697</v>
      </c>
      <c r="LI32">
        <v>-23.239059693340302</v>
      </c>
      <c r="LJ32">
        <v>24.5199355989837</v>
      </c>
      <c r="LK32">
        <v>24.922750827423599</v>
      </c>
      <c r="LL32">
        <v>-9.8199423773441605</v>
      </c>
      <c r="LM32">
        <v>24.153643129337802</v>
      </c>
      <c r="LN32">
        <v>17.824344510583401</v>
      </c>
      <c r="LO32">
        <v>-92.667881790205598</v>
      </c>
      <c r="LP32">
        <v>-302.18026232297302</v>
      </c>
      <c r="LQ32">
        <v>11.7545668308495</v>
      </c>
      <c r="LR32">
        <v>19.8037052036366</v>
      </c>
      <c r="LS32">
        <v>16.314</v>
      </c>
      <c r="LT32">
        <v>32.184659366889001</v>
      </c>
      <c r="LU32">
        <v>-1223.8536497534001</v>
      </c>
      <c r="LV32">
        <v>21.0944480017628</v>
      </c>
      <c r="LW32">
        <v>23.441987834929598</v>
      </c>
      <c r="LX32">
        <v>516.15328286994895</v>
      </c>
      <c r="LY32">
        <v>12.018345762871601</v>
      </c>
      <c r="LZ32">
        <v>19.882476426559499</v>
      </c>
      <c r="MA32">
        <v>16.314</v>
      </c>
      <c r="MB32">
        <v>64.439312222536898</v>
      </c>
      <c r="MC32">
        <v>-750.66386355332997</v>
      </c>
      <c r="MD32">
        <v>21.208044435695999</v>
      </c>
      <c r="ME32">
        <v>23.892952951934902</v>
      </c>
      <c r="MF32">
        <v>380.08074771984002</v>
      </c>
      <c r="MG32">
        <v>9.0758310760039507</v>
      </c>
      <c r="MH32">
        <v>19.882413395203599</v>
      </c>
      <c r="MI32">
        <v>16.314</v>
      </c>
      <c r="MJ32">
        <v>10.1844639175483</v>
      </c>
      <c r="MK32">
        <v>-1259.172581752</v>
      </c>
      <c r="ML32">
        <v>21.1889798889429</v>
      </c>
      <c r="MM32">
        <v>23.5329522809146</v>
      </c>
      <c r="MN32">
        <v>500.08623862293803</v>
      </c>
      <c r="MO32">
        <v>6.8635045438972497</v>
      </c>
      <c r="MP32">
        <v>19.913790130603701</v>
      </c>
      <c r="MQ32">
        <v>16.314</v>
      </c>
      <c r="MR32">
        <v>10.0866076000354</v>
      </c>
      <c r="MS32">
        <v>-788.96725834882204</v>
      </c>
      <c r="MT32">
        <v>21.212114168989199</v>
      </c>
      <c r="MU32">
        <v>23.5372135596878</v>
      </c>
      <c r="MV32">
        <v>319.240766716792</v>
      </c>
      <c r="MW32">
        <v>43.904310520704399</v>
      </c>
      <c r="MX32">
        <v>22.810350433761499</v>
      </c>
      <c r="MY32">
        <v>23.814898127970402</v>
      </c>
      <c r="MZ32">
        <v>738.426321319164</v>
      </c>
      <c r="NA32">
        <v>619.29197065631399</v>
      </c>
      <c r="NB32">
        <v>23.007469342107999</v>
      </c>
      <c r="NC32">
        <v>24.422726120894701</v>
      </c>
      <c r="ND32">
        <v>812.33676023646797</v>
      </c>
      <c r="NE32">
        <v>38.865561354490403</v>
      </c>
      <c r="NF32">
        <v>22.959966673287202</v>
      </c>
      <c r="NG32">
        <v>24.0868485155451</v>
      </c>
      <c r="NH32">
        <v>555.666086804766</v>
      </c>
      <c r="NI32">
        <v>487.04881617286401</v>
      </c>
      <c r="NJ32">
        <v>23.1588132010435</v>
      </c>
      <c r="NK32">
        <v>24.985489625799701</v>
      </c>
      <c r="NL32">
        <v>603.01499914426904</v>
      </c>
      <c r="NM32">
        <v>42.2119627002347</v>
      </c>
      <c r="NN32">
        <v>23.007934136565702</v>
      </c>
      <c r="NO32">
        <v>24.032331539787901</v>
      </c>
      <c r="NP32">
        <v>749.11187937053103</v>
      </c>
      <c r="NQ32">
        <v>669.70184660160305</v>
      </c>
      <c r="NR32">
        <v>23.172222348045299</v>
      </c>
      <c r="NS32">
        <v>24.5330928192969</v>
      </c>
      <c r="NT32">
        <v>810.71233120572799</v>
      </c>
      <c r="NU32">
        <v>29.496617982696801</v>
      </c>
      <c r="NV32">
        <v>23.080195698077901</v>
      </c>
      <c r="NW32">
        <v>24.109946771539299</v>
      </c>
      <c r="NX32">
        <v>1.7</v>
      </c>
      <c r="NY32">
        <v>485.71615935095298</v>
      </c>
      <c r="NZ32">
        <v>456.16429630727401</v>
      </c>
      <c r="OA32">
        <v>23.216156632388699</v>
      </c>
      <c r="OB32">
        <v>24.547808504578001</v>
      </c>
      <c r="OC32">
        <v>1.7</v>
      </c>
      <c r="OD32">
        <v>518.09088790627004</v>
      </c>
      <c r="OE32">
        <v>1.7</v>
      </c>
      <c r="OF32">
        <v>1.7</v>
      </c>
      <c r="OG32">
        <v>42.8035403851745</v>
      </c>
      <c r="OH32">
        <v>22.939470522521699</v>
      </c>
      <c r="OI32">
        <v>24.009911078961199</v>
      </c>
      <c r="OJ32">
        <v>737.11844821476302</v>
      </c>
      <c r="OK32">
        <v>640.78826567780402</v>
      </c>
      <c r="OL32">
        <v>23.114074407356298</v>
      </c>
      <c r="OM32">
        <v>24.4989679669415</v>
      </c>
      <c r="ON32">
        <v>798.527588944576</v>
      </c>
      <c r="OO32">
        <v>39.365564416626803</v>
      </c>
      <c r="OP32">
        <v>23.034434599777299</v>
      </c>
      <c r="OQ32">
        <v>24.247000942421899</v>
      </c>
      <c r="OR32">
        <v>568.03254769126897</v>
      </c>
      <c r="OS32">
        <v>519.18102907777802</v>
      </c>
      <c r="OT32">
        <v>23.202292342667999</v>
      </c>
      <c r="OU32">
        <v>24.9851218500146</v>
      </c>
      <c r="OV32">
        <v>604.82721519302595</v>
      </c>
      <c r="OW32">
        <v>42.919673801443501</v>
      </c>
      <c r="OX32">
        <v>23.103559687921798</v>
      </c>
      <c r="OY32">
        <v>24.214168630430098</v>
      </c>
      <c r="OZ32">
        <v>769.85355233986195</v>
      </c>
      <c r="PA32">
        <v>729.40061597613999</v>
      </c>
      <c r="PB32">
        <v>23.229834978444501</v>
      </c>
      <c r="PC32">
        <v>24.555587306374601</v>
      </c>
      <c r="PD32">
        <v>812.957077841765</v>
      </c>
      <c r="PE32">
        <v>29.9644608291614</v>
      </c>
      <c r="PF32">
        <v>23.172324265764502</v>
      </c>
      <c r="PG32">
        <v>24.2864064176295</v>
      </c>
      <c r="PH32">
        <v>1.7094045218571201</v>
      </c>
      <c r="PI32">
        <v>498.86431688903599</v>
      </c>
      <c r="PJ32">
        <v>494.43580094435299</v>
      </c>
      <c r="PK32">
        <v>23.269397007543201</v>
      </c>
      <c r="PL32">
        <v>24.5563748337402</v>
      </c>
      <c r="PM32">
        <v>1.7</v>
      </c>
      <c r="PN32">
        <v>519.22948843234701</v>
      </c>
      <c r="PO32">
        <v>24.0869443648516</v>
      </c>
      <c r="PP32">
        <v>24.8213712387771</v>
      </c>
      <c r="PQ32">
        <v>24.177218186773199</v>
      </c>
      <c r="PR32">
        <v>24.188862137218599</v>
      </c>
      <c r="PS32">
        <v>24.157907875658701</v>
      </c>
      <c r="PT32">
        <v>24.710855343791302</v>
      </c>
      <c r="PU32">
        <v>25.5556615428325</v>
      </c>
      <c r="PV32">
        <v>24.790288452684301</v>
      </c>
      <c r="PW32">
        <v>24.799798850666399</v>
      </c>
      <c r="PX32">
        <v>24.760610963679099</v>
      </c>
      <c r="PY32">
        <v>24.791923039502301</v>
      </c>
      <c r="PZ32">
        <v>25.551416382124899</v>
      </c>
      <c r="QA32">
        <v>24.796492138928301</v>
      </c>
      <c r="QB32">
        <v>24.795045328093501</v>
      </c>
      <c r="QC32">
        <v>24.9082050456087</v>
      </c>
      <c r="QD32">
        <v>22.199294835582499</v>
      </c>
      <c r="QE32">
        <v>24.465729984064598</v>
      </c>
      <c r="QF32">
        <v>25.358199852170099</v>
      </c>
      <c r="QG32">
        <v>24.6721056511021</v>
      </c>
      <c r="QH32">
        <v>24.674364708934299</v>
      </c>
      <c r="QI32">
        <v>24.904567377414502</v>
      </c>
      <c r="QJ32">
        <v>24.586812843287898</v>
      </c>
      <c r="QK32">
        <v>25.270900615458</v>
      </c>
      <c r="QL32">
        <v>24.674055960496201</v>
      </c>
      <c r="QM32">
        <v>24.677072512380999</v>
      </c>
      <c r="QN32">
        <v>143.69012463717101</v>
      </c>
      <c r="QO32">
        <v>25.0843033784139</v>
      </c>
      <c r="QP32">
        <v>-219.17952881183501</v>
      </c>
      <c r="QQ32">
        <v>24.726499283742299</v>
      </c>
      <c r="QR32">
        <v>25.2701792576669</v>
      </c>
      <c r="QS32">
        <v>24.674592570095001</v>
      </c>
      <c r="QT32">
        <v>24.672882276840198</v>
      </c>
      <c r="QU32">
        <v>25.108104018557199</v>
      </c>
      <c r="QV32">
        <v>18.663847010545801</v>
      </c>
      <c r="QW32">
        <v>0</v>
      </c>
      <c r="QX32">
        <v>0</v>
      </c>
      <c r="QY32">
        <v>0</v>
      </c>
      <c r="QZ32">
        <v>0</v>
      </c>
      <c r="RA32">
        <v>0</v>
      </c>
      <c r="RB32">
        <v>0</v>
      </c>
      <c r="RC32">
        <v>0</v>
      </c>
      <c r="RD32">
        <v>0</v>
      </c>
      <c r="RE32">
        <v>0</v>
      </c>
      <c r="RF32">
        <v>0</v>
      </c>
      <c r="RG32">
        <v>0</v>
      </c>
      <c r="RH32">
        <v>0</v>
      </c>
      <c r="RI32">
        <v>0</v>
      </c>
      <c r="RJ32">
        <v>2117.5928933785899</v>
      </c>
      <c r="RK32">
        <v>24.844515603277699</v>
      </c>
      <c r="RL32">
        <v>-2118.86464506637</v>
      </c>
      <c r="RM32">
        <v>-6454.3060243653999</v>
      </c>
      <c r="RN32">
        <v>-2118.86464506637</v>
      </c>
      <c r="RO32">
        <v>0</v>
      </c>
      <c r="RP32">
        <v>2298.04069035982</v>
      </c>
      <c r="RQ32">
        <v>25.895028465563101</v>
      </c>
      <c r="RR32">
        <v>-2425.84107700082</v>
      </c>
      <c r="RS32">
        <v>-4799.7173462215796</v>
      </c>
      <c r="RT32">
        <v>-2425.84107700082</v>
      </c>
      <c r="RU32">
        <v>0</v>
      </c>
      <c r="RV32">
        <v>2003.4668119712301</v>
      </c>
      <c r="RW32">
        <v>25.166993115431101</v>
      </c>
      <c r="RX32">
        <v>-2009.9886620837101</v>
      </c>
      <c r="RY32">
        <v>-6398.7670578828902</v>
      </c>
      <c r="RZ32">
        <v>-2009.9886620837101</v>
      </c>
      <c r="SA32">
        <v>0</v>
      </c>
      <c r="SB32">
        <v>1278.7465327715199</v>
      </c>
      <c r="SC32">
        <v>25.159867280649902</v>
      </c>
      <c r="SD32">
        <v>-1282.88305897034</v>
      </c>
      <c r="SE32">
        <v>-4070.5969430383998</v>
      </c>
      <c r="SF32">
        <v>-1282.88305897034</v>
      </c>
      <c r="SG32">
        <v>0</v>
      </c>
      <c r="SH32">
        <v>9714.84702532341</v>
      </c>
      <c r="SI32">
        <v>25.651226879170199</v>
      </c>
      <c r="SJ32">
        <v>-9752.2365222732496</v>
      </c>
      <c r="SK32">
        <v>-31004.541365504301</v>
      </c>
      <c r="SL32">
        <v>-9752.2365222732496</v>
      </c>
      <c r="SM32">
        <v>21.1111</v>
      </c>
      <c r="SN32">
        <v>23.8889</v>
      </c>
      <c r="SO32">
        <v>272.14775771652597</v>
      </c>
      <c r="SP32">
        <v>0</v>
      </c>
      <c r="SQ32">
        <v>24.438134361067799</v>
      </c>
      <c r="SR32">
        <v>0</v>
      </c>
      <c r="SS32">
        <v>0</v>
      </c>
      <c r="ST32">
        <v>0</v>
      </c>
      <c r="SU32">
        <v>156.48134534597199</v>
      </c>
      <c r="SV32">
        <v>0</v>
      </c>
      <c r="SW32">
        <v>24.6926625142071</v>
      </c>
      <c r="SX32">
        <v>0</v>
      </c>
      <c r="SY32">
        <v>0</v>
      </c>
      <c r="SZ32">
        <v>0</v>
      </c>
      <c r="TA32">
        <v>300.56501693316</v>
      </c>
      <c r="TB32">
        <v>0</v>
      </c>
      <c r="TC32">
        <v>24.678251176021799</v>
      </c>
      <c r="TD32">
        <v>0</v>
      </c>
      <c r="TE32">
        <v>0</v>
      </c>
      <c r="TF32">
        <v>0</v>
      </c>
      <c r="TG32">
        <v>181.84869790651001</v>
      </c>
      <c r="TH32">
        <v>0</v>
      </c>
      <c r="TI32">
        <v>24.718854355871301</v>
      </c>
      <c r="TJ32">
        <v>0</v>
      </c>
      <c r="TK32">
        <v>0</v>
      </c>
      <c r="TL32">
        <v>0</v>
      </c>
      <c r="TM32">
        <v>1877.6555637797601</v>
      </c>
      <c r="TN32">
        <v>0</v>
      </c>
      <c r="TO32">
        <v>24.475983115518599</v>
      </c>
      <c r="TP32">
        <v>0</v>
      </c>
      <c r="TQ32">
        <v>0</v>
      </c>
      <c r="TR32">
        <v>0</v>
      </c>
      <c r="TS32">
        <v>0</v>
      </c>
      <c r="TT32">
        <v>2759.4677751551899</v>
      </c>
      <c r="TU32">
        <v>24.462770342784498</v>
      </c>
      <c r="TV32">
        <v>-2753.3047673952601</v>
      </c>
      <c r="TW32">
        <v>-7216.4564329894401</v>
      </c>
      <c r="TX32">
        <v>-2753.3047673952601</v>
      </c>
      <c r="TY32">
        <v>0</v>
      </c>
      <c r="TZ32">
        <v>2828.12297436887</v>
      </c>
      <c r="UA32">
        <v>24.986139688083501</v>
      </c>
      <c r="UB32">
        <v>-2940.0362336020398</v>
      </c>
      <c r="UC32">
        <v>-5477.5788753418101</v>
      </c>
      <c r="UD32">
        <v>-2940.0362336020398</v>
      </c>
      <c r="UE32">
        <v>0</v>
      </c>
      <c r="UF32">
        <v>2795.66514938103</v>
      </c>
      <c r="UG32">
        <v>24.557823468308001</v>
      </c>
      <c r="UH32">
        <v>-2802.6102423867401</v>
      </c>
      <c r="UI32">
        <v>-7466.9261419232198</v>
      </c>
      <c r="UJ32">
        <v>-2802.6102423867401</v>
      </c>
      <c r="UK32">
        <v>0</v>
      </c>
      <c r="UL32">
        <v>1781.2385293643399</v>
      </c>
      <c r="UM32">
        <v>24.554346174095599</v>
      </c>
      <c r="UN32">
        <v>-1783.98788268885</v>
      </c>
      <c r="UO32">
        <v>-4750.4303562753603</v>
      </c>
      <c r="UP32">
        <v>-1783.98788268885</v>
      </c>
      <c r="UQ32">
        <v>0</v>
      </c>
      <c r="UR32">
        <v>12111.9282535777</v>
      </c>
      <c r="US32">
        <v>25.4079957931487</v>
      </c>
      <c r="UT32">
        <v>-12144.043775067899</v>
      </c>
      <c r="UU32">
        <v>-33825.829876721997</v>
      </c>
      <c r="UV32">
        <v>-12144.043775067899</v>
      </c>
      <c r="UW32">
        <v>21.1111</v>
      </c>
      <c r="UX32">
        <v>23.8889</v>
      </c>
      <c r="UY32">
        <v>175.96519619218401</v>
      </c>
      <c r="UZ32">
        <v>0</v>
      </c>
      <c r="VA32">
        <v>24.500481206737501</v>
      </c>
      <c r="VB32">
        <v>0</v>
      </c>
      <c r="VC32">
        <v>0</v>
      </c>
      <c r="VD32">
        <v>0</v>
      </c>
      <c r="VE32">
        <v>64.193142595747304</v>
      </c>
      <c r="VF32">
        <v>7.7439900135805102</v>
      </c>
      <c r="VG32">
        <v>24.623385091127801</v>
      </c>
      <c r="VH32">
        <v>0</v>
      </c>
      <c r="VI32">
        <v>0</v>
      </c>
      <c r="VJ32">
        <v>0</v>
      </c>
      <c r="VK32">
        <v>201.283188917426</v>
      </c>
      <c r="VL32">
        <v>0</v>
      </c>
      <c r="VM32">
        <v>24.727694517033399</v>
      </c>
      <c r="VN32">
        <v>0</v>
      </c>
      <c r="VO32">
        <v>0</v>
      </c>
      <c r="VP32">
        <v>0</v>
      </c>
      <c r="VQ32">
        <v>117.317979364941</v>
      </c>
      <c r="VR32">
        <v>0</v>
      </c>
      <c r="VS32">
        <v>24.758720839614401</v>
      </c>
      <c r="VT32">
        <v>0</v>
      </c>
      <c r="VU32">
        <v>0</v>
      </c>
      <c r="VV32">
        <v>0</v>
      </c>
      <c r="VW32">
        <v>1567.0315309108701</v>
      </c>
      <c r="VX32">
        <v>0</v>
      </c>
      <c r="VY32">
        <v>24.677782969030002</v>
      </c>
      <c r="VZ32">
        <v>0</v>
      </c>
      <c r="WA32">
        <v>0</v>
      </c>
      <c r="WB32">
        <v>0</v>
      </c>
      <c r="WC32">
        <v>0</v>
      </c>
      <c r="WD32">
        <v>2780.6731881211299</v>
      </c>
      <c r="WE32">
        <v>24.661075527982401</v>
      </c>
      <c r="WF32">
        <v>-2775.08827462205</v>
      </c>
      <c r="WG32">
        <v>-7273.7614503238801</v>
      </c>
      <c r="WH32">
        <v>-2775.08827462205</v>
      </c>
      <c r="WI32">
        <v>10222177.097157599</v>
      </c>
      <c r="WJ32">
        <v>0</v>
      </c>
      <c r="WK32">
        <v>2839.4936380993399</v>
      </c>
      <c r="WL32">
        <v>24.988942133208798</v>
      </c>
      <c r="WM32">
        <v>-2943.1925515912899</v>
      </c>
      <c r="WN32">
        <v>-5483.4938099903502</v>
      </c>
      <c r="WO32">
        <v>-2943.1925515912899</v>
      </c>
      <c r="WP32">
        <v>21.1111</v>
      </c>
      <c r="WQ32">
        <v>23.8889</v>
      </c>
      <c r="WR32">
        <v>0</v>
      </c>
      <c r="WS32">
        <v>2796.6397010311498</v>
      </c>
      <c r="WT32">
        <v>24.552693001261598</v>
      </c>
      <c r="WU32">
        <v>-2799.82261922514</v>
      </c>
      <c r="WV32">
        <v>-7459.3730187922401</v>
      </c>
      <c r="WW32">
        <v>-2799.82261922514</v>
      </c>
      <c r="WX32">
        <v>6429764.9693680704</v>
      </c>
      <c r="WY32">
        <v>0</v>
      </c>
      <c r="WZ32">
        <v>1786.0458248244599</v>
      </c>
      <c r="XA32">
        <v>24.550719225586899</v>
      </c>
      <c r="XB32">
        <v>-1789.3063497283699</v>
      </c>
      <c r="XC32">
        <v>-4750.2406380552202</v>
      </c>
      <c r="XD32">
        <v>-1789.3063497283699</v>
      </c>
      <c r="XE32">
        <v>0</v>
      </c>
      <c r="XF32">
        <v>12788.2767887054</v>
      </c>
      <c r="XG32">
        <v>25.3080029915056</v>
      </c>
      <c r="XH32">
        <v>-12820.497083607899</v>
      </c>
      <c r="XI32">
        <v>-34791.8443794942</v>
      </c>
      <c r="XJ32">
        <v>-12820.497083607899</v>
      </c>
      <c r="XK32">
        <v>21.1111</v>
      </c>
      <c r="XL32">
        <v>23.8889</v>
      </c>
      <c r="XM32">
        <v>228.13673857524199</v>
      </c>
      <c r="XN32">
        <v>0</v>
      </c>
      <c r="XO32">
        <v>24.667825277977599</v>
      </c>
      <c r="XP32">
        <v>0</v>
      </c>
      <c r="XQ32">
        <v>0</v>
      </c>
      <c r="XR32">
        <v>0</v>
      </c>
      <c r="XS32">
        <v>69.377423971669003</v>
      </c>
      <c r="XT32">
        <v>8.9235240829366393</v>
      </c>
      <c r="XU32">
        <v>24.611749125867401</v>
      </c>
      <c r="XV32">
        <v>0</v>
      </c>
      <c r="XW32">
        <v>0</v>
      </c>
      <c r="XX32">
        <v>0</v>
      </c>
      <c r="XY32">
        <v>231.05432872198301</v>
      </c>
      <c r="XZ32">
        <v>0</v>
      </c>
      <c r="YA32">
        <v>24.681282248204401</v>
      </c>
      <c r="YB32">
        <v>0</v>
      </c>
      <c r="YC32">
        <v>0</v>
      </c>
      <c r="YD32">
        <v>0</v>
      </c>
      <c r="YE32">
        <v>142.17740031362999</v>
      </c>
      <c r="YF32">
        <v>0</v>
      </c>
      <c r="YG32">
        <v>24.696046920899001</v>
      </c>
      <c r="YH32">
        <v>0</v>
      </c>
      <c r="YI32">
        <v>0</v>
      </c>
      <c r="YJ32">
        <v>0</v>
      </c>
      <c r="YK32">
        <v>889.80413696585697</v>
      </c>
      <c r="YL32">
        <v>0</v>
      </c>
      <c r="YM32">
        <v>24.841415921301898</v>
      </c>
      <c r="YN32">
        <v>0</v>
      </c>
      <c r="YO32">
        <v>0</v>
      </c>
      <c r="YP32">
        <v>0</v>
      </c>
      <c r="YQ32">
        <v>0</v>
      </c>
      <c r="YR32">
        <v>585.56612250494004</v>
      </c>
      <c r="YS32">
        <v>19.702079211028099</v>
      </c>
      <c r="YT32">
        <v>0</v>
      </c>
      <c r="YU32">
        <v>0</v>
      </c>
      <c r="YV32">
        <v>0</v>
      </c>
      <c r="YW32">
        <v>0</v>
      </c>
      <c r="YX32">
        <v>537.00467178818803</v>
      </c>
      <c r="YY32">
        <v>19.494584127198301</v>
      </c>
      <c r="YZ32">
        <v>0</v>
      </c>
      <c r="ZA32">
        <v>0</v>
      </c>
      <c r="ZB32">
        <v>0</v>
      </c>
      <c r="ZC32">
        <v>0</v>
      </c>
      <c r="ZD32">
        <v>549.15268301427398</v>
      </c>
      <c r="ZE32">
        <v>19.832593777321399</v>
      </c>
      <c r="ZF32">
        <v>0</v>
      </c>
      <c r="ZG32">
        <v>0</v>
      </c>
      <c r="ZH32">
        <v>0</v>
      </c>
      <c r="ZI32">
        <v>0</v>
      </c>
      <c r="ZJ32">
        <v>355.99505935521597</v>
      </c>
      <c r="ZK32">
        <v>19.848844159252401</v>
      </c>
      <c r="ZL32">
        <v>0</v>
      </c>
      <c r="ZM32">
        <v>0</v>
      </c>
      <c r="ZN32">
        <v>0</v>
      </c>
      <c r="ZO32">
        <v>0</v>
      </c>
      <c r="ZP32">
        <v>7540.3883189379203</v>
      </c>
      <c r="ZQ32">
        <v>18.270429844443299</v>
      </c>
      <c r="ZR32">
        <v>0</v>
      </c>
      <c r="ZS32">
        <v>0</v>
      </c>
      <c r="ZT32">
        <v>0</v>
      </c>
      <c r="ZU32">
        <v>0</v>
      </c>
      <c r="ZV32">
        <v>1656.20468427746</v>
      </c>
      <c r="ZW32">
        <v>20.821522960118099</v>
      </c>
      <c r="ZX32">
        <v>0</v>
      </c>
      <c r="ZY32">
        <v>0</v>
      </c>
      <c r="ZZ32">
        <v>0</v>
      </c>
      <c r="AAA32">
        <v>0</v>
      </c>
      <c r="AAB32">
        <v>1336.2932179925001</v>
      </c>
      <c r="AAC32">
        <v>20.459329664521199</v>
      </c>
      <c r="AAD32">
        <v>0</v>
      </c>
      <c r="AAE32">
        <v>0</v>
      </c>
      <c r="AAF32">
        <v>0</v>
      </c>
      <c r="AAG32">
        <v>0</v>
      </c>
      <c r="AAH32">
        <v>1675.0911250072299</v>
      </c>
      <c r="AAI32">
        <v>20.976613140688499</v>
      </c>
      <c r="AAJ32">
        <v>0</v>
      </c>
      <c r="AAK32">
        <v>0</v>
      </c>
      <c r="AAL32">
        <v>0</v>
      </c>
      <c r="AAM32">
        <v>0</v>
      </c>
      <c r="AAN32">
        <v>1081.3805474082201</v>
      </c>
      <c r="AAO32">
        <v>21.009942161669301</v>
      </c>
      <c r="AAP32">
        <v>0</v>
      </c>
      <c r="AAQ32">
        <v>0</v>
      </c>
      <c r="AAR32">
        <v>0</v>
      </c>
      <c r="AAS32">
        <v>0</v>
      </c>
      <c r="AAT32">
        <v>13631.7700853571</v>
      </c>
      <c r="AAU32">
        <v>18.622022249948301</v>
      </c>
      <c r="AAV32">
        <v>0</v>
      </c>
      <c r="AAW32">
        <v>0</v>
      </c>
      <c r="AAX32">
        <v>0</v>
      </c>
      <c r="AAY32">
        <v>0</v>
      </c>
      <c r="AAZ32">
        <v>1642.4277050072601</v>
      </c>
      <c r="ABA32">
        <v>20.961483098693801</v>
      </c>
      <c r="ABB32">
        <v>0</v>
      </c>
      <c r="ABC32">
        <v>0</v>
      </c>
      <c r="ABD32">
        <v>0</v>
      </c>
      <c r="ABE32">
        <v>0</v>
      </c>
      <c r="ABF32">
        <v>1348.79546711442</v>
      </c>
      <c r="ABG32">
        <v>20.500827997702402</v>
      </c>
      <c r="ABH32">
        <v>0</v>
      </c>
      <c r="ABI32">
        <v>0</v>
      </c>
      <c r="ABJ32">
        <v>0</v>
      </c>
      <c r="ABK32">
        <v>0</v>
      </c>
      <c r="ABL32">
        <v>1698.5444871203899</v>
      </c>
      <c r="ABM32">
        <v>21.029610391854298</v>
      </c>
      <c r="ABN32">
        <v>0</v>
      </c>
      <c r="ABO32">
        <v>0</v>
      </c>
      <c r="ABP32">
        <v>0</v>
      </c>
      <c r="ABQ32">
        <v>0</v>
      </c>
      <c r="ABR32">
        <v>1100.3572383236201</v>
      </c>
      <c r="ABS32">
        <v>21.0535246549641</v>
      </c>
      <c r="ABT32">
        <v>0</v>
      </c>
      <c r="ABU32">
        <v>0</v>
      </c>
      <c r="ABV32">
        <v>0</v>
      </c>
      <c r="ABW32">
        <v>0</v>
      </c>
      <c r="ABX32">
        <v>14110.2801739362</v>
      </c>
      <c r="ABY32">
        <v>18.663847010545801</v>
      </c>
      <c r="ABZ32">
        <v>0</v>
      </c>
      <c r="ACA32">
        <v>0</v>
      </c>
      <c r="ACB32">
        <v>0</v>
      </c>
      <c r="ACC32">
        <v>0.59776818840920998</v>
      </c>
      <c r="ACD32">
        <v>41171646.133902997</v>
      </c>
      <c r="ACE32">
        <v>75522.487921415901</v>
      </c>
      <c r="ACF32">
        <v>20.371617818739001</v>
      </c>
      <c r="ACG32">
        <v>7.22</v>
      </c>
      <c r="ACH32">
        <v>1.3732558220887701</v>
      </c>
      <c r="ACI32">
        <v>86959.056291944493</v>
      </c>
      <c r="ACJ32">
        <v>6.6036612863341997</v>
      </c>
      <c r="ACK32">
        <v>21.110000000004401</v>
      </c>
      <c r="ACL32">
        <v>24.540654544840699</v>
      </c>
      <c r="ACM32">
        <v>6.0640328869694899</v>
      </c>
      <c r="ACN32">
        <v>0</v>
      </c>
      <c r="ACO32">
        <v>0</v>
      </c>
      <c r="ACP32">
        <v>89406.139634507606</v>
      </c>
      <c r="ACR32">
        <v>22681.3275328165</v>
      </c>
      <c r="ACT32">
        <v>112087.46716732399</v>
      </c>
      <c r="ACV32">
        <v>25.738698746370702</v>
      </c>
      <c r="ACW32">
        <v>23.888300552631101</v>
      </c>
      <c r="ACX32">
        <v>1.7</v>
      </c>
      <c r="ACY32">
        <v>7.1408530987113101</v>
      </c>
      <c r="ACZ32">
        <v>0.75090020064907403</v>
      </c>
      <c r="ADA32">
        <v>25.624217524215101</v>
      </c>
      <c r="ADB32">
        <v>23.890687142323799</v>
      </c>
      <c r="ADC32">
        <v>1.7</v>
      </c>
      <c r="ADD32">
        <v>6.90904894761925</v>
      </c>
      <c r="ADE32">
        <v>0.75090402700523295</v>
      </c>
      <c r="ADF32">
        <v>25.608546451717601</v>
      </c>
      <c r="ADG32">
        <v>23.889338201083302</v>
      </c>
      <c r="ADH32">
        <v>1.7</v>
      </c>
      <c r="ADI32">
        <v>5.1766662118510602</v>
      </c>
      <c r="ADJ32">
        <v>0.75086668386102395</v>
      </c>
      <c r="ADK32">
        <v>25.081258542145999</v>
      </c>
      <c r="ADL32">
        <v>23.8251939216929</v>
      </c>
      <c r="ADM32">
        <v>1.7</v>
      </c>
      <c r="ADN32">
        <v>11.8196145502893</v>
      </c>
      <c r="ADO32">
        <v>0.75018459199330301</v>
      </c>
      <c r="ADP32">
        <v>24.831791576929</v>
      </c>
      <c r="ADQ32">
        <v>23.394122602724</v>
      </c>
      <c r="ADR32">
        <v>1.7</v>
      </c>
      <c r="ADS32">
        <v>7.5587166569383797</v>
      </c>
      <c r="ADT32">
        <v>0.71382692779288703</v>
      </c>
      <c r="ADU32">
        <v>25.493034653945099</v>
      </c>
      <c r="ADV32">
        <v>23.8247451679918</v>
      </c>
      <c r="ADW32">
        <v>1.7</v>
      </c>
      <c r="ADX32">
        <v>6.6282204697112803</v>
      </c>
      <c r="ADY32">
        <v>0.69924352510002197</v>
      </c>
      <c r="ADZ32">
        <v>25.486552007603802</v>
      </c>
      <c r="AEA32">
        <v>23.826459331538299</v>
      </c>
      <c r="AEB32">
        <v>1.7</v>
      </c>
      <c r="AEC32">
        <v>4.80691727985689</v>
      </c>
      <c r="AED32">
        <v>0.69925173651108896</v>
      </c>
      <c r="AEE32">
        <v>24.7375129157179</v>
      </c>
      <c r="AEF32">
        <v>23.842614306474299</v>
      </c>
      <c r="AEG32">
        <v>1.7</v>
      </c>
      <c r="AEH32">
        <v>10.3373088171713</v>
      </c>
      <c r="AEI32">
        <v>0.75079921996268395</v>
      </c>
      <c r="AEJ32">
        <v>24.5846089725305</v>
      </c>
      <c r="AEK32">
        <v>23.541842446389101</v>
      </c>
      <c r="AEL32">
        <v>1.7</v>
      </c>
      <c r="AEM32">
        <v>7.4782286101081601</v>
      </c>
      <c r="AEN32">
        <v>0.72070954833748702</v>
      </c>
      <c r="AEO32">
        <v>24.9958354610316</v>
      </c>
      <c r="AEP32">
        <v>23.838742007868099</v>
      </c>
      <c r="AEQ32">
        <v>1.7</v>
      </c>
      <c r="AER32">
        <v>6.5670392105200701</v>
      </c>
      <c r="AES32">
        <v>0.69988358871170697</v>
      </c>
      <c r="AET32">
        <v>25.007144444317198</v>
      </c>
      <c r="AEU32">
        <v>23.849358921501999</v>
      </c>
      <c r="AEV32">
        <v>1.7</v>
      </c>
      <c r="AEW32">
        <v>5.0305409088834097</v>
      </c>
      <c r="AEX32">
        <v>0.70005648612191695</v>
      </c>
      <c r="AEY32">
        <v>24.988785329073298</v>
      </c>
      <c r="AEZ32">
        <v>23.847305420962101</v>
      </c>
      <c r="AFA32">
        <v>1.7</v>
      </c>
      <c r="AFB32">
        <v>7.9202697664509003</v>
      </c>
      <c r="AFC32">
        <v>0.70064577023798302</v>
      </c>
      <c r="AFD32">
        <v>24.589237727499</v>
      </c>
      <c r="AFE32">
        <v>23.509837362179901</v>
      </c>
      <c r="AFF32">
        <v>1.7</v>
      </c>
      <c r="AFG32">
        <v>7.31786457799197</v>
      </c>
      <c r="AFH32">
        <v>0.70866438122519804</v>
      </c>
      <c r="AFI32">
        <v>24.9933373807187</v>
      </c>
      <c r="AFJ32">
        <v>23.848032118648</v>
      </c>
      <c r="AFK32">
        <v>1.7</v>
      </c>
      <c r="AFL32">
        <v>5.6943470640700404</v>
      </c>
      <c r="AFM32">
        <v>0.70018381355438297</v>
      </c>
      <c r="AFN32">
        <v>24.9929823446674</v>
      </c>
      <c r="AFO32">
        <v>23.851401222648398</v>
      </c>
      <c r="AFP32">
        <v>1.7</v>
      </c>
      <c r="AFQ32">
        <v>4.5955363346632998</v>
      </c>
      <c r="AFR32">
        <v>0.69995470631936596</v>
      </c>
      <c r="AFS32">
        <v>-0.64614469650557205</v>
      </c>
      <c r="AFT32">
        <v>-0.65381514691548803</v>
      </c>
      <c r="AFU32">
        <v>-0.64474972191885305</v>
      </c>
      <c r="AFV32">
        <v>-0.66652139344144601</v>
      </c>
      <c r="AFW32">
        <v>-0.57348125145529205</v>
      </c>
      <c r="AFX32">
        <v>-0.58078515936182995</v>
      </c>
      <c r="AFY32">
        <v>-0.57050801621702996</v>
      </c>
      <c r="AFZ32">
        <v>-0.54773704660010103</v>
      </c>
      <c r="AGA32">
        <v>-0.57112295368754096</v>
      </c>
      <c r="AGB32">
        <v>-0.57389924086437305</v>
      </c>
      <c r="AGC32">
        <v>-0.57079134420486399</v>
      </c>
      <c r="AGD32">
        <v>-0.55419715070471798</v>
      </c>
      <c r="AGE32">
        <v>-0.63856098687813201</v>
      </c>
      <c r="AGF32">
        <v>-0.57093248178740996</v>
      </c>
      <c r="AGG32">
        <v>-0.55361863671118805</v>
      </c>
      <c r="AGH32">
        <v>0</v>
      </c>
      <c r="AGI32">
        <v>0</v>
      </c>
      <c r="AGJ32">
        <v>0</v>
      </c>
      <c r="AGK32">
        <v>0</v>
      </c>
      <c r="AGL32">
        <v>0</v>
      </c>
      <c r="AGM32">
        <v>0</v>
      </c>
      <c r="AGN32">
        <v>0</v>
      </c>
      <c r="AGO32">
        <v>0</v>
      </c>
      <c r="AGP32">
        <v>0</v>
      </c>
      <c r="AGQ32">
        <v>0</v>
      </c>
      <c r="AGR32">
        <v>0</v>
      </c>
      <c r="AGS32">
        <v>0</v>
      </c>
      <c r="AGT32">
        <v>0</v>
      </c>
      <c r="AGU32">
        <v>0</v>
      </c>
      <c r="AGV32">
        <v>0</v>
      </c>
      <c r="AGW32">
        <v>0</v>
      </c>
      <c r="AGX32">
        <v>0</v>
      </c>
      <c r="AGY32">
        <v>0</v>
      </c>
      <c r="AGZ32">
        <v>0</v>
      </c>
      <c r="AHA32">
        <v>0</v>
      </c>
      <c r="AHB32">
        <v>0</v>
      </c>
      <c r="AHC32">
        <v>0</v>
      </c>
      <c r="AHD32">
        <v>0</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B32">
        <v>0</v>
      </c>
      <c r="AID32">
        <v>0</v>
      </c>
      <c r="AIF32">
        <v>0</v>
      </c>
      <c r="AIH32">
        <v>0</v>
      </c>
      <c r="AIJ32">
        <v>0</v>
      </c>
      <c r="AIL32">
        <v>0</v>
      </c>
      <c r="AIN32">
        <v>0</v>
      </c>
      <c r="AIP32">
        <v>0</v>
      </c>
      <c r="AIR32">
        <v>0</v>
      </c>
      <c r="AIT32">
        <v>0</v>
      </c>
      <c r="AIV32">
        <v>0</v>
      </c>
      <c r="AIX32">
        <v>0</v>
      </c>
      <c r="AIZ32">
        <v>0</v>
      </c>
      <c r="AJB32">
        <v>0</v>
      </c>
      <c r="AJD32">
        <v>0</v>
      </c>
      <c r="AJE32">
        <v>2.7165081564267902E-3</v>
      </c>
      <c r="AJG32">
        <v>75421.668352678797</v>
      </c>
      <c r="AJJ32">
        <v>6516.1447189297796</v>
      </c>
      <c r="AJL32">
        <v>1433.14265437056</v>
      </c>
      <c r="AJM32">
        <v>193.91868000384801</v>
      </c>
      <c r="AJN32">
        <v>49.2433768505472</v>
      </c>
      <c r="AJO32">
        <v>94.449705391166901</v>
      </c>
      <c r="AJP32">
        <v>234.720846262354</v>
      </c>
      <c r="AJQ32">
        <v>186.14565789267201</v>
      </c>
      <c r="AJR32">
        <v>46.677009683122002</v>
      </c>
      <c r="AJS32">
        <v>81.710910650486298</v>
      </c>
      <c r="AJT32">
        <v>139.43790152800699</v>
      </c>
      <c r="AJU32">
        <v>113.678051276901</v>
      </c>
      <c r="AJV32">
        <v>22.046827958297602</v>
      </c>
      <c r="AJW32">
        <v>32.767459538434402</v>
      </c>
      <c r="AJX32">
        <v>141.172191613991</v>
      </c>
      <c r="AJY32">
        <v>0</v>
      </c>
      <c r="AJZ32">
        <v>0</v>
      </c>
      <c r="AKA32">
        <v>0</v>
      </c>
      <c r="AKB32">
        <v>75421.668352678695</v>
      </c>
      <c r="AKC32">
        <v>0</v>
      </c>
      <c r="AKD32">
        <v>0</v>
      </c>
      <c r="AKE32">
        <v>0</v>
      </c>
      <c r="AKF32">
        <v>0</v>
      </c>
      <c r="AKG32">
        <v>15.011783990198399</v>
      </c>
      <c r="AKH32">
        <v>15.011783990198399</v>
      </c>
      <c r="AKI32">
        <v>0</v>
      </c>
      <c r="AKJ32">
        <v>0</v>
      </c>
      <c r="AKK32">
        <v>0</v>
      </c>
      <c r="AKL32">
        <v>0</v>
      </c>
      <c r="AKM32">
        <v>0</v>
      </c>
      <c r="AKN32">
        <v>15.011783990198399</v>
      </c>
      <c r="AKO32">
        <v>15.011783990198399</v>
      </c>
      <c r="AKP32">
        <v>0</v>
      </c>
      <c r="AKQ32">
        <v>0</v>
      </c>
      <c r="AKR32">
        <v>0</v>
      </c>
      <c r="AKV32">
        <v>403278.27494866599</v>
      </c>
      <c r="AKZ32">
        <v>4674616.5748551702</v>
      </c>
      <c r="ALD32">
        <v>22.848379780237401</v>
      </c>
      <c r="ALE32">
        <v>21.11</v>
      </c>
      <c r="ALF32">
        <v>12.128065773938999</v>
      </c>
      <c r="ALG32">
        <v>88127.710435882705</v>
      </c>
      <c r="ALH32">
        <v>548.97682316996395</v>
      </c>
      <c r="ALJ32">
        <v>15.009028792732</v>
      </c>
      <c r="ALK32">
        <v>9.0492396772347203E-3</v>
      </c>
      <c r="ALL32">
        <v>9.5867041848863401</v>
      </c>
      <c r="ALM32">
        <v>20.771750000000001</v>
      </c>
      <c r="ALN32">
        <v>9.5867041848863401</v>
      </c>
      <c r="ALO32">
        <v>0</v>
      </c>
      <c r="ALP32">
        <v>24.6883205526122</v>
      </c>
      <c r="ALQ32">
        <v>9.6645792857609492E-3</v>
      </c>
      <c r="ALR32">
        <v>49.825428437064701</v>
      </c>
      <c r="ALS32">
        <v>9.5867041848863401</v>
      </c>
      <c r="ALT32">
        <v>15.0090290235858</v>
      </c>
      <c r="ALU32">
        <v>9.5867041848863401</v>
      </c>
      <c r="ALV32">
        <v>15.560004625327</v>
      </c>
      <c r="ALW32">
        <v>9.5867041848863401</v>
      </c>
      <c r="ALX32">
        <v>7.22</v>
      </c>
      <c r="ALY32">
        <v>1.3732554544642101E-3</v>
      </c>
      <c r="ALZ32">
        <v>20.354083177172001</v>
      </c>
      <c r="AMA32">
        <v>1.3732554544642101E-3</v>
      </c>
      <c r="AMB32">
        <v>0</v>
      </c>
      <c r="AMC32">
        <v>20.371617818739001</v>
      </c>
      <c r="AMD32">
        <v>1.3732554544642101E-3</v>
      </c>
      <c r="AME32">
        <v>20.354083177172001</v>
      </c>
      <c r="AMF32">
        <v>1.3732554544642101E-3</v>
      </c>
      <c r="AMG32">
        <v>7.22</v>
      </c>
      <c r="AMH32">
        <v>1.3732554544642101E-3</v>
      </c>
      <c r="AMI32">
        <v>1.21280625272207E-2</v>
      </c>
      <c r="AMJ32">
        <v>9.5867041848863401</v>
      </c>
      <c r="AMK32">
        <v>19.966672929148402</v>
      </c>
      <c r="AML32">
        <v>0.188070175054522</v>
      </c>
      <c r="AMM32">
        <v>18.310292987829001</v>
      </c>
      <c r="AMN32">
        <v>1.0611997611980899</v>
      </c>
      <c r="AMO32">
        <v>19.829014990008101</v>
      </c>
      <c r="AMP32">
        <v>0.37969737087802202</v>
      </c>
      <c r="AMQ32">
        <v>20.053271116051299</v>
      </c>
      <c r="AMR32">
        <v>0.34196906483684297</v>
      </c>
      <c r="AMS32">
        <v>19.9460528406455</v>
      </c>
      <c r="AMT32">
        <v>0.293211222521779</v>
      </c>
      <c r="AMU32">
        <v>18.664810973387201</v>
      </c>
      <c r="AMV32">
        <v>1.4128679642697699</v>
      </c>
      <c r="AMW32">
        <v>20.8601899038051</v>
      </c>
      <c r="AMX32">
        <v>0.62191152001585304</v>
      </c>
      <c r="AMY32">
        <v>21.147137975769599</v>
      </c>
      <c r="AMZ32">
        <v>0.374865612065167</v>
      </c>
      <c r="ANA32">
        <v>21.146439110570899</v>
      </c>
      <c r="ANB32">
        <v>0.62427296019144096</v>
      </c>
      <c r="ANC32">
        <v>21.140337154601202</v>
      </c>
      <c r="AND32">
        <v>0.58904952779850595</v>
      </c>
      <c r="ANE32">
        <v>18.707657591083802</v>
      </c>
      <c r="ANF32">
        <v>1.5044973515114901</v>
      </c>
      <c r="ANG32">
        <v>20.886749305729001</v>
      </c>
      <c r="ANH32">
        <v>0.62664451880788596</v>
      </c>
      <c r="ANI32">
        <v>21.1882897509111</v>
      </c>
      <c r="ANJ32">
        <v>0.38135037220491402</v>
      </c>
      <c r="ANK32">
        <v>21.175658012818499</v>
      </c>
      <c r="ANL32">
        <v>0.59238954498540297</v>
      </c>
      <c r="ANM32">
        <v>21.173317574585901</v>
      </c>
      <c r="ANN32">
        <v>0.59470721854665698</v>
      </c>
      <c r="ANO32">
        <v>2.2641475944892502</v>
      </c>
      <c r="ANP32">
        <v>3.6229675843407398</v>
      </c>
      <c r="ANQ32">
        <v>3.6995890060563501</v>
      </c>
      <c r="ANR32">
        <v>18.310292987829001</v>
      </c>
      <c r="ANS32">
        <v>19.611857042642502</v>
      </c>
      <c r="ANT32">
        <v>19.8714304057651</v>
      </c>
      <c r="ANU32">
        <v>19.855251461937701</v>
      </c>
      <c r="ANV32">
        <v>19.717868818237701</v>
      </c>
      <c r="ANW32">
        <v>18.664810973387201</v>
      </c>
      <c r="ANX32">
        <v>20.626390958584398</v>
      </c>
      <c r="ANY32">
        <v>21.040381751148399</v>
      </c>
      <c r="ANZ32">
        <v>21.010055108190599</v>
      </c>
      <c r="AOA32">
        <v>20.840969755132601</v>
      </c>
      <c r="AOB32">
        <v>18.707657591083802</v>
      </c>
      <c r="AOC32">
        <v>20.662259516332</v>
      </c>
      <c r="AOD32">
        <v>21.088840458680099</v>
      </c>
      <c r="AOE32">
        <v>21.061681006364999</v>
      </c>
      <c r="AOF32">
        <v>20.984403836824399</v>
      </c>
      <c r="AOG32">
        <v>24.6883205526122</v>
      </c>
      <c r="AOH32">
        <v>9.5867041848863401</v>
      </c>
      <c r="AOI32">
        <v>24.809230439435201</v>
      </c>
      <c r="AOJ32">
        <v>9.5867041848863401</v>
      </c>
    </row>
    <row r="33" spans="1:1076">
      <c r="A33" t="s">
        <v>2977</v>
      </c>
      <c r="B33">
        <v>21.75225</v>
      </c>
      <c r="D33">
        <v>16.264323757138801</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453.90593918643998</v>
      </c>
      <c r="EN33">
        <v>6101.2409334620997</v>
      </c>
      <c r="EO33">
        <v>663.94266679057603</v>
      </c>
      <c r="EP33">
        <v>295.73766261202599</v>
      </c>
      <c r="EQ33">
        <v>0</v>
      </c>
      <c r="ER33">
        <v>438.67562198877602</v>
      </c>
      <c r="ES33">
        <v>6556.2476124498698</v>
      </c>
      <c r="ET33">
        <v>670.82004520646103</v>
      </c>
      <c r="EU33">
        <v>3.14196800521671</v>
      </c>
      <c r="EV33">
        <v>283.48386550878098</v>
      </c>
      <c r="EW33">
        <v>0</v>
      </c>
      <c r="EX33">
        <v>417.257218422618</v>
      </c>
      <c r="EY33">
        <v>28.456687979315799</v>
      </c>
      <c r="EZ33">
        <v>6519.9397479659401</v>
      </c>
      <c r="FA33">
        <v>659.31611526624295</v>
      </c>
      <c r="FB33">
        <v>3.1423352708654599</v>
      </c>
      <c r="FC33">
        <v>276.24108501352401</v>
      </c>
      <c r="FD33">
        <v>0</v>
      </c>
      <c r="FE33">
        <v>0</v>
      </c>
      <c r="FF33">
        <v>0</v>
      </c>
      <c r="FG33">
        <v>0</v>
      </c>
      <c r="FH33">
        <v>0</v>
      </c>
      <c r="FI33">
        <v>0</v>
      </c>
      <c r="FJ33">
        <v>0</v>
      </c>
      <c r="FK33">
        <v>0</v>
      </c>
      <c r="FL33">
        <v>0</v>
      </c>
      <c r="FM33">
        <v>0</v>
      </c>
      <c r="FN33">
        <v>0</v>
      </c>
      <c r="FO33">
        <v>2.45251372506161E-2</v>
      </c>
      <c r="FP33">
        <v>0</v>
      </c>
      <c r="FQ33">
        <v>3.7712464405102401E-3</v>
      </c>
      <c r="FR33">
        <v>0</v>
      </c>
      <c r="FS33">
        <v>276.24108501352401</v>
      </c>
      <c r="FT33">
        <v>0</v>
      </c>
      <c r="FU33">
        <v>198.62841776283301</v>
      </c>
      <c r="FV33">
        <v>0</v>
      </c>
      <c r="FW33">
        <v>0</v>
      </c>
      <c r="FX33">
        <v>0</v>
      </c>
      <c r="FY33">
        <v>2.45251372506161E-2</v>
      </c>
      <c r="FZ33">
        <v>0</v>
      </c>
      <c r="GA33">
        <v>3.7712464405102401E-3</v>
      </c>
      <c r="GB33">
        <v>-4.35882952699097</v>
      </c>
      <c r="GC33">
        <v>-50.059428725696101</v>
      </c>
      <c r="GD33">
        <v>-150.300872040531</v>
      </c>
      <c r="GE33">
        <v>152.248529209738</v>
      </c>
      <c r="GF33">
        <v>202.81666895816099</v>
      </c>
      <c r="GG33">
        <v>304.15031843077702</v>
      </c>
      <c r="GH33">
        <v>-9.7031961007082099</v>
      </c>
      <c r="GI33">
        <v>-19.8559630050623</v>
      </c>
      <c r="GJ33">
        <v>-221.37680308820001</v>
      </c>
      <c r="GK33">
        <v>-6.3062871179910598</v>
      </c>
      <c r="GL33">
        <v>-16.8263098640879</v>
      </c>
      <c r="GM33">
        <v>-141.88952962118199</v>
      </c>
      <c r="GN33">
        <v>-34.754510338345597</v>
      </c>
      <c r="GO33">
        <v>24.171367174395201</v>
      </c>
      <c r="GP33">
        <v>24.517352258393501</v>
      </c>
      <c r="GQ33">
        <v>-33.318532671668201</v>
      </c>
      <c r="GR33">
        <v>-182.921208930201</v>
      </c>
      <c r="GS33">
        <v>-504.07940205287298</v>
      </c>
      <c r="GT33">
        <v>1.4656172744655001</v>
      </c>
      <c r="GU33">
        <v>24.6708873096132</v>
      </c>
      <c r="GV33">
        <v>25.348984334819001</v>
      </c>
      <c r="GW33">
        <v>51.108827648606898</v>
      </c>
      <c r="GX33">
        <v>-31.8522308700644</v>
      </c>
      <c r="GY33">
        <v>-371.96558747100897</v>
      </c>
      <c r="GZ33">
        <v>-41.254969744701398</v>
      </c>
      <c r="HA33">
        <v>24.3630820007522</v>
      </c>
      <c r="HB33">
        <v>24.7009571108449</v>
      </c>
      <c r="HC33">
        <v>-39.727321270158598</v>
      </c>
      <c r="HD33">
        <v>-190.870165001206</v>
      </c>
      <c r="HE33">
        <v>-478.55232989500303</v>
      </c>
      <c r="HF33">
        <v>-25.4408592422905</v>
      </c>
      <c r="HG33">
        <v>24.393267407528199</v>
      </c>
      <c r="HH33">
        <v>24.6911270993788</v>
      </c>
      <c r="HI33">
        <v>-24.989779990377698</v>
      </c>
      <c r="HJ33">
        <v>-112.192310682854</v>
      </c>
      <c r="HK33">
        <v>-270.88279925429799</v>
      </c>
      <c r="HL33">
        <v>37.459723704382299</v>
      </c>
      <c r="HM33">
        <v>25.277120765016502</v>
      </c>
      <c r="HN33">
        <v>25.3627975354784</v>
      </c>
      <c r="HO33">
        <v>150.95757438475201</v>
      </c>
      <c r="HP33">
        <v>34.019121304094</v>
      </c>
      <c r="HQ33">
        <v>24.985028988968601</v>
      </c>
      <c r="HR33">
        <v>28.290736590227201</v>
      </c>
      <c r="HS33">
        <v>61.854798614783597</v>
      </c>
      <c r="HT33">
        <v>26.3704042102617</v>
      </c>
      <c r="HU33">
        <v>25.8526578964706</v>
      </c>
      <c r="HV33">
        <v>200.600801233944</v>
      </c>
      <c r="HW33">
        <v>105.75726564756199</v>
      </c>
      <c r="HX33">
        <v>26.3219668284313</v>
      </c>
      <c r="HY33">
        <v>166.10918928761799</v>
      </c>
      <c r="HZ33">
        <v>25.381109922322</v>
      </c>
      <c r="IA33">
        <v>25.422593247483</v>
      </c>
      <c r="IB33">
        <v>152.729540905703</v>
      </c>
      <c r="IC33">
        <v>30.410327822785899</v>
      </c>
      <c r="ID33">
        <v>48.600620776026297</v>
      </c>
      <c r="IE33">
        <v>25.1398218207082</v>
      </c>
      <c r="IF33">
        <v>19.147933896397902</v>
      </c>
      <c r="IG33">
        <v>20.2985468615625</v>
      </c>
      <c r="IH33">
        <v>25.354625110100201</v>
      </c>
      <c r="II33">
        <v>25.416781040399702</v>
      </c>
      <c r="IJ33">
        <v>88.167457277358295</v>
      </c>
      <c r="IK33">
        <v>21.509539835534799</v>
      </c>
      <c r="IL33">
        <v>22.091123687474099</v>
      </c>
      <c r="IM33">
        <v>17.6417948365693</v>
      </c>
      <c r="IN33">
        <v>25.119970494231602</v>
      </c>
      <c r="IO33">
        <v>0.56790379216139997</v>
      </c>
      <c r="IP33">
        <v>9.3287730245444909</v>
      </c>
      <c r="IQ33">
        <v>53.341424596918202</v>
      </c>
      <c r="IR33">
        <v>85.882420040841893</v>
      </c>
      <c r="IS33">
        <v>43.600490179179197</v>
      </c>
      <c r="IT33">
        <v>22.3622274115937</v>
      </c>
      <c r="IU33">
        <v>-828.05893085524303</v>
      </c>
      <c r="IV33">
        <v>-26.253746331759501</v>
      </c>
      <c r="IW33">
        <v>24.483543328205698</v>
      </c>
      <c r="IX33">
        <v>24.985028988968601</v>
      </c>
      <c r="IY33">
        <v>-3.22698339391511</v>
      </c>
      <c r="IZ33">
        <v>-132.904912935086</v>
      </c>
      <c r="JA33">
        <v>-556.77321654224897</v>
      </c>
      <c r="JB33">
        <v>5.9081470993047303</v>
      </c>
      <c r="JC33">
        <v>25.163706555604598</v>
      </c>
      <c r="JD33">
        <v>26.3219668284313</v>
      </c>
      <c r="JE33">
        <v>140.70020805796401</v>
      </c>
      <c r="JF33">
        <v>-9.7546051232110003</v>
      </c>
      <c r="JG33">
        <v>-500.47540642682799</v>
      </c>
      <c r="JH33">
        <v>-31.7397745419232</v>
      </c>
      <c r="JI33">
        <v>24.649731470890099</v>
      </c>
      <c r="JJ33">
        <v>25.1398218207082</v>
      </c>
      <c r="JK33">
        <v>-6.79508169203348</v>
      </c>
      <c r="JL33">
        <v>-135.93873948344799</v>
      </c>
      <c r="JM33">
        <v>-519.13202686359102</v>
      </c>
      <c r="JN33">
        <v>-19.368215823650299</v>
      </c>
      <c r="JO33">
        <v>24.673737657320501</v>
      </c>
      <c r="JP33">
        <v>25.119970494231602</v>
      </c>
      <c r="JQ33">
        <v>0.361387842421247</v>
      </c>
      <c r="JR33">
        <v>-4.4329486037244603</v>
      </c>
      <c r="JS33">
        <v>1.1806983496563801</v>
      </c>
      <c r="JT33">
        <v>-78.867884711036098</v>
      </c>
      <c r="JU33">
        <v>-296.48502525422901</v>
      </c>
      <c r="JV33">
        <v>34.672017778971899</v>
      </c>
      <c r="JW33">
        <v>58.840181083199298</v>
      </c>
      <c r="JX33">
        <v>38.483812061167598</v>
      </c>
      <c r="JY33">
        <v>66.463052049334493</v>
      </c>
      <c r="JZ33">
        <v>118.62008409106799</v>
      </c>
      <c r="KA33">
        <v>193.07339898957599</v>
      </c>
      <c r="KB33">
        <v>36.358087033279503</v>
      </c>
      <c r="KC33">
        <v>92.863737687364207</v>
      </c>
      <c r="KD33">
        <v>42.7381254417637</v>
      </c>
      <c r="KE33">
        <v>24.470008735839201</v>
      </c>
      <c r="KF33">
        <v>25.4273697590416</v>
      </c>
      <c r="KG33">
        <v>100.636381846842</v>
      </c>
      <c r="KH33">
        <v>0.36994329760143102</v>
      </c>
      <c r="KI33">
        <v>48.185728237658601</v>
      </c>
      <c r="KJ33">
        <v>22.349945116746799</v>
      </c>
      <c r="KK33">
        <v>-25.4967216554749</v>
      </c>
      <c r="KL33">
        <v>24.963194628937</v>
      </c>
      <c r="KM33">
        <v>25.251840635026301</v>
      </c>
      <c r="KN33">
        <v>16.443562520898901</v>
      </c>
      <c r="KO33">
        <v>24.843437381330599</v>
      </c>
      <c r="KP33">
        <v>28.6136204086555</v>
      </c>
      <c r="KQ33">
        <v>-15.5822801614</v>
      </c>
      <c r="KR33">
        <v>-73.848395290713</v>
      </c>
      <c r="KS33">
        <v>10.8553619649569</v>
      </c>
      <c r="KT33">
        <v>25.586821237208099</v>
      </c>
      <c r="KU33">
        <v>26.5072649393036</v>
      </c>
      <c r="KV33">
        <v>215.706888532807</v>
      </c>
      <c r="KW33">
        <v>25.250078586860099</v>
      </c>
      <c r="KX33">
        <v>28.5627318877299</v>
      </c>
      <c r="KY33">
        <v>66.732887569571602</v>
      </c>
      <c r="KZ33">
        <v>-92.238062604267995</v>
      </c>
      <c r="LA33">
        <v>-28.188956040525198</v>
      </c>
      <c r="LB33">
        <v>24.9733209710765</v>
      </c>
      <c r="LC33">
        <v>25.2844540050258</v>
      </c>
      <c r="LD33">
        <v>19.510151786637898</v>
      </c>
      <c r="LE33">
        <v>24.845241993864899</v>
      </c>
      <c r="LF33">
        <v>28.613718836416702</v>
      </c>
      <c r="LG33">
        <v>-14.4676283313815</v>
      </c>
      <c r="LH33">
        <v>-74.489137198995493</v>
      </c>
      <c r="LI33">
        <v>-17.534518843365898</v>
      </c>
      <c r="LJ33">
        <v>24.951934929023601</v>
      </c>
      <c r="LK33">
        <v>25.238981979033699</v>
      </c>
      <c r="LL33">
        <v>9.3356934460082996</v>
      </c>
      <c r="LM33">
        <v>24.8309175902017</v>
      </c>
      <c r="LN33">
        <v>28.3213612565382</v>
      </c>
      <c r="LO33">
        <v>-10.7716509790329</v>
      </c>
      <c r="LP33">
        <v>-44.715605350150597</v>
      </c>
      <c r="LQ33">
        <v>15.9140519624434</v>
      </c>
      <c r="LR33">
        <v>19.7892090778887</v>
      </c>
      <c r="LS33">
        <v>16.314</v>
      </c>
      <c r="LT33">
        <v>64.288061462072406</v>
      </c>
      <c r="LU33">
        <v>-1205.71694277543</v>
      </c>
      <c r="LV33">
        <v>21.093740886469998</v>
      </c>
      <c r="LW33">
        <v>23.556155716684099</v>
      </c>
      <c r="LX33">
        <v>553.42692369830297</v>
      </c>
      <c r="LY33">
        <v>31.6377808052404</v>
      </c>
      <c r="LZ33">
        <v>19.8527656249145</v>
      </c>
      <c r="MA33">
        <v>16.314</v>
      </c>
      <c r="MB33">
        <v>172.52013502704301</v>
      </c>
      <c r="MC33">
        <v>-700.47819753984004</v>
      </c>
      <c r="MD33">
        <v>21.2594634170141</v>
      </c>
      <c r="ME33">
        <v>24.407037788501899</v>
      </c>
      <c r="MF33">
        <v>507.48002191995403</v>
      </c>
      <c r="MG33">
        <v>13.1376008744198</v>
      </c>
      <c r="MH33">
        <v>19.8654174474045</v>
      </c>
      <c r="MI33">
        <v>16.314</v>
      </c>
      <c r="MJ33">
        <v>51.179482071488202</v>
      </c>
      <c r="MK33">
        <v>-1228.4486368238699</v>
      </c>
      <c r="ML33">
        <v>21.183146719858499</v>
      </c>
      <c r="MM33">
        <v>23.667547531795101</v>
      </c>
      <c r="MN33">
        <v>545.26678053640796</v>
      </c>
      <c r="MO33">
        <v>9.3772201289239892</v>
      </c>
      <c r="MP33">
        <v>19.895218679130998</v>
      </c>
      <c r="MQ33">
        <v>16.314</v>
      </c>
      <c r="MR33">
        <v>33.6995188214349</v>
      </c>
      <c r="MS33">
        <v>-770.628794258781</v>
      </c>
      <c r="MT33">
        <v>21.202582759197501</v>
      </c>
      <c r="MU33">
        <v>23.6458982950071</v>
      </c>
      <c r="MV33">
        <v>345.00627343949498</v>
      </c>
      <c r="MW33">
        <v>49.485605208871903</v>
      </c>
      <c r="MX33">
        <v>22.767139827965501</v>
      </c>
      <c r="MY33">
        <v>23.8272139265442</v>
      </c>
      <c r="MZ33">
        <v>824.78587267584203</v>
      </c>
      <c r="NA33">
        <v>670.369697958291</v>
      </c>
      <c r="NB33">
        <v>22.9993133284602</v>
      </c>
      <c r="NC33">
        <v>24.564967729235001</v>
      </c>
      <c r="ND33">
        <v>854.529613068907</v>
      </c>
      <c r="NE33">
        <v>65.359482656972304</v>
      </c>
      <c r="NF33">
        <v>22.849689573623099</v>
      </c>
      <c r="NG33">
        <v>24.116363812307199</v>
      </c>
      <c r="NH33">
        <v>741.23142519643295</v>
      </c>
      <c r="NI33">
        <v>569.20850249753596</v>
      </c>
      <c r="NJ33">
        <v>23.205642812632298</v>
      </c>
      <c r="NK33">
        <v>25.834756223386101</v>
      </c>
      <c r="NL33">
        <v>774.28174345300204</v>
      </c>
      <c r="NM33">
        <v>48.288407534344501</v>
      </c>
      <c r="NN33">
        <v>22.951674755475501</v>
      </c>
      <c r="NO33">
        <v>24.039165164378499</v>
      </c>
      <c r="NP33">
        <v>847.26789785859796</v>
      </c>
      <c r="NQ33">
        <v>731.83847309269697</v>
      </c>
      <c r="NR33">
        <v>23.152547924111101</v>
      </c>
      <c r="NS33">
        <v>24.706113376701101</v>
      </c>
      <c r="NT33">
        <v>863.63737362613006</v>
      </c>
      <c r="NU33">
        <v>32.977969689395898</v>
      </c>
      <c r="NV33">
        <v>23.019992812725299</v>
      </c>
      <c r="NW33">
        <v>24.104679089163302</v>
      </c>
      <c r="NX33">
        <v>1.8266160172265899</v>
      </c>
      <c r="NY33">
        <v>543.00394799865796</v>
      </c>
      <c r="NZ33">
        <v>489.06939735345497</v>
      </c>
      <c r="OA33">
        <v>23.194379251848702</v>
      </c>
      <c r="OB33">
        <v>24.691411841635102</v>
      </c>
      <c r="OC33">
        <v>1.7</v>
      </c>
      <c r="OD33">
        <v>546.82142374093996</v>
      </c>
      <c r="OE33">
        <v>1.8266160172265899</v>
      </c>
      <c r="OF33">
        <v>1.7</v>
      </c>
      <c r="OG33">
        <v>49.317971877829002</v>
      </c>
      <c r="OH33">
        <v>22.894316807248199</v>
      </c>
      <c r="OI33">
        <v>24.028071616086699</v>
      </c>
      <c r="OJ33">
        <v>843.53918056339603</v>
      </c>
      <c r="OK33">
        <v>703.22071637315503</v>
      </c>
      <c r="OL33">
        <v>23.113149116808302</v>
      </c>
      <c r="OM33">
        <v>24.7085308921604</v>
      </c>
      <c r="ON33">
        <v>851.89947580166199</v>
      </c>
      <c r="OO33">
        <v>65.605169960142504</v>
      </c>
      <c r="OP33">
        <v>22.9205955329892</v>
      </c>
      <c r="OQ33">
        <v>24.348389636575099</v>
      </c>
      <c r="OR33">
        <v>763.02295059423204</v>
      </c>
      <c r="OS33">
        <v>604.85788109577902</v>
      </c>
      <c r="OT33">
        <v>23.255029562736901</v>
      </c>
      <c r="OU33">
        <v>25.9069792516474</v>
      </c>
      <c r="OV33">
        <v>775.86298084788496</v>
      </c>
      <c r="OW33">
        <v>49.805605037916301</v>
      </c>
      <c r="OX33">
        <v>23.039581757511201</v>
      </c>
      <c r="OY33">
        <v>24.222388173657802</v>
      </c>
      <c r="OZ33">
        <v>887.96554249647102</v>
      </c>
      <c r="PA33">
        <v>802.60889212563802</v>
      </c>
      <c r="PB33">
        <v>23.2115409308111</v>
      </c>
      <c r="PC33">
        <v>24.763645181782302</v>
      </c>
      <c r="PD33">
        <v>874.88650870778804</v>
      </c>
      <c r="PE33">
        <v>34.001013735430902</v>
      </c>
      <c r="PF33">
        <v>23.102764241106001</v>
      </c>
      <c r="PG33">
        <v>24.283158740533</v>
      </c>
      <c r="PH33">
        <v>1.8618181414650501</v>
      </c>
      <c r="PI33">
        <v>569.00681356226198</v>
      </c>
      <c r="PJ33">
        <v>535.81821993122605</v>
      </c>
      <c r="PK33">
        <v>23.245370727924101</v>
      </c>
      <c r="PL33">
        <v>24.732295390178301</v>
      </c>
      <c r="PM33">
        <v>1.7</v>
      </c>
      <c r="PN33">
        <v>553.40336383617705</v>
      </c>
      <c r="PO33">
        <v>24.2763651301442</v>
      </c>
      <c r="PP33">
        <v>25.6575633399937</v>
      </c>
      <c r="PQ33">
        <v>24.413217660039098</v>
      </c>
      <c r="PR33">
        <v>24.380687585342798</v>
      </c>
      <c r="PS33">
        <v>24.179514243337</v>
      </c>
      <c r="PT33">
        <v>24.9337981820584</v>
      </c>
      <c r="PU33">
        <v>26.802917895612101</v>
      </c>
      <c r="PV33">
        <v>25.078727548992699</v>
      </c>
      <c r="PW33">
        <v>25.032676664239499</v>
      </c>
      <c r="PX33">
        <v>24.794980230737799</v>
      </c>
      <c r="PY33">
        <v>25.115110718049699</v>
      </c>
      <c r="PZ33">
        <v>26.907638285401401</v>
      </c>
      <c r="QA33">
        <v>25.165049951879901</v>
      </c>
      <c r="QB33">
        <v>25.101811618755299</v>
      </c>
      <c r="QC33">
        <v>25.0779376783237</v>
      </c>
      <c r="QD33">
        <v>22.140794787815601</v>
      </c>
      <c r="QE33">
        <v>24.662438510739499</v>
      </c>
      <c r="QF33">
        <v>26.645725011382801</v>
      </c>
      <c r="QG33">
        <v>24.953634123079201</v>
      </c>
      <c r="QH33">
        <v>24.920570627558</v>
      </c>
      <c r="QI33">
        <v>24.9285912661589</v>
      </c>
      <c r="QJ33">
        <v>24.756350912439899</v>
      </c>
      <c r="QK33">
        <v>26.365279385945101</v>
      </c>
      <c r="QL33">
        <v>24.909836825590201</v>
      </c>
      <c r="QM33">
        <v>24.867014433010699</v>
      </c>
      <c r="QN33">
        <v>269.47715018848402</v>
      </c>
      <c r="QO33">
        <v>25.108520104992699</v>
      </c>
      <c r="QP33">
        <v>-218.07515406320701</v>
      </c>
      <c r="QQ33">
        <v>24.9227513148432</v>
      </c>
      <c r="QR33">
        <v>26.4199677005594</v>
      </c>
      <c r="QS33">
        <v>24.9489560737732</v>
      </c>
      <c r="QT33">
        <v>24.9065536183044</v>
      </c>
      <c r="QU33">
        <v>25.199870648235699</v>
      </c>
      <c r="QV33">
        <v>18.485394174157701</v>
      </c>
      <c r="QW33">
        <v>0</v>
      </c>
      <c r="QX33">
        <v>0</v>
      </c>
      <c r="QY33">
        <v>0</v>
      </c>
      <c r="QZ33">
        <v>0</v>
      </c>
      <c r="RA33">
        <v>0</v>
      </c>
      <c r="RB33">
        <v>0</v>
      </c>
      <c r="RC33">
        <v>0</v>
      </c>
      <c r="RD33">
        <v>0</v>
      </c>
      <c r="RE33">
        <v>0</v>
      </c>
      <c r="RF33">
        <v>0</v>
      </c>
      <c r="RG33">
        <v>0</v>
      </c>
      <c r="RH33">
        <v>0</v>
      </c>
      <c r="RI33">
        <v>0</v>
      </c>
      <c r="RJ33">
        <v>2332.66019242735</v>
      </c>
      <c r="RK33">
        <v>25.048511891334901</v>
      </c>
      <c r="RL33">
        <v>-2334.7162881178801</v>
      </c>
      <c r="RM33">
        <v>-6490.8090727037998</v>
      </c>
      <c r="RN33">
        <v>-2334.7162881178801</v>
      </c>
      <c r="RO33">
        <v>0</v>
      </c>
      <c r="RP33">
        <v>3585.0124374676402</v>
      </c>
      <c r="RQ33">
        <v>27.633886682771902</v>
      </c>
      <c r="RR33">
        <v>-3599.37996608194</v>
      </c>
      <c r="RS33">
        <v>-5152.3996604453296</v>
      </c>
      <c r="RT33">
        <v>-3599.37996608194</v>
      </c>
      <c r="RU33">
        <v>0</v>
      </c>
      <c r="RV33">
        <v>2366.0426457250201</v>
      </c>
      <c r="RW33">
        <v>25.494050586119201</v>
      </c>
      <c r="RX33">
        <v>-2377.0207805108698</v>
      </c>
      <c r="RY33">
        <v>-6496.7194641624401</v>
      </c>
      <c r="RZ33">
        <v>-2377.0207805108698</v>
      </c>
      <c r="SA33">
        <v>0</v>
      </c>
      <c r="SB33">
        <v>1442.26778490271</v>
      </c>
      <c r="SC33">
        <v>25.460453669773202</v>
      </c>
      <c r="SD33">
        <v>-1442.9341329209201</v>
      </c>
      <c r="SE33">
        <v>-4067.8514126960099</v>
      </c>
      <c r="SF33">
        <v>-1442.9341329209201</v>
      </c>
      <c r="SG33">
        <v>0</v>
      </c>
      <c r="SH33">
        <v>9699.2882010695193</v>
      </c>
      <c r="SI33">
        <v>25.677668288980801</v>
      </c>
      <c r="SJ33">
        <v>-9726.9210129984403</v>
      </c>
      <c r="SK33">
        <v>-31012.242139199301</v>
      </c>
      <c r="SL33">
        <v>-9726.9210129984403</v>
      </c>
      <c r="SM33">
        <v>21.1111</v>
      </c>
      <c r="SN33">
        <v>23.8889</v>
      </c>
      <c r="SO33">
        <v>278.98621889129601</v>
      </c>
      <c r="SP33">
        <v>0</v>
      </c>
      <c r="SQ33">
        <v>24.476577327123099</v>
      </c>
      <c r="SR33">
        <v>0</v>
      </c>
      <c r="SS33">
        <v>0</v>
      </c>
      <c r="ST33">
        <v>0</v>
      </c>
      <c r="SU33">
        <v>0</v>
      </c>
      <c r="SV33">
        <v>47.957447029579299</v>
      </c>
      <c r="SW33">
        <v>24.252405719965701</v>
      </c>
      <c r="SX33">
        <v>0</v>
      </c>
      <c r="SY33">
        <v>0</v>
      </c>
      <c r="SZ33">
        <v>0</v>
      </c>
      <c r="TA33">
        <v>307.99484852448597</v>
      </c>
      <c r="TB33">
        <v>0</v>
      </c>
      <c r="TC33">
        <v>24.711421238788098</v>
      </c>
      <c r="TD33">
        <v>0</v>
      </c>
      <c r="TE33">
        <v>0</v>
      </c>
      <c r="TF33">
        <v>0</v>
      </c>
      <c r="TG33">
        <v>183.33218544836799</v>
      </c>
      <c r="TH33">
        <v>0</v>
      </c>
      <c r="TI33">
        <v>24.7332589673467</v>
      </c>
      <c r="TJ33">
        <v>0</v>
      </c>
      <c r="TK33">
        <v>0</v>
      </c>
      <c r="TL33">
        <v>0</v>
      </c>
      <c r="TM33">
        <v>1768.4757177450499</v>
      </c>
      <c r="TN33">
        <v>0</v>
      </c>
      <c r="TO33">
        <v>24.447651990012201</v>
      </c>
      <c r="TP33">
        <v>0</v>
      </c>
      <c r="TQ33">
        <v>0</v>
      </c>
      <c r="TR33">
        <v>0</v>
      </c>
      <c r="TS33">
        <v>0</v>
      </c>
      <c r="TT33">
        <v>3013.13556426376</v>
      </c>
      <c r="TU33">
        <v>24.578903642821398</v>
      </c>
      <c r="TV33">
        <v>-3010.1461056118401</v>
      </c>
      <c r="TW33">
        <v>-7343.8027752779199</v>
      </c>
      <c r="TX33">
        <v>-3010.1461056118401</v>
      </c>
      <c r="TY33">
        <v>0</v>
      </c>
      <c r="TZ33">
        <v>4527.2571779340497</v>
      </c>
      <c r="UA33">
        <v>25.927640876278101</v>
      </c>
      <c r="UB33">
        <v>-4488.8429004977297</v>
      </c>
      <c r="UC33">
        <v>-6375.3727512011201</v>
      </c>
      <c r="UD33">
        <v>-4488.8429004977297</v>
      </c>
      <c r="UE33">
        <v>0</v>
      </c>
      <c r="UF33">
        <v>3184.2120898639</v>
      </c>
      <c r="UG33">
        <v>24.740946102187699</v>
      </c>
      <c r="UH33">
        <v>-3190.9700749707799</v>
      </c>
      <c r="UI33">
        <v>-7617.2824366712803</v>
      </c>
      <c r="UJ33">
        <v>-3190.9700749707799</v>
      </c>
      <c r="UK33">
        <v>0</v>
      </c>
      <c r="UL33">
        <v>1963.68376344851</v>
      </c>
      <c r="UM33">
        <v>24.701352201781798</v>
      </c>
      <c r="UN33">
        <v>-1960.53183574797</v>
      </c>
      <c r="UO33">
        <v>-4805.7110300849399</v>
      </c>
      <c r="UP33">
        <v>-1960.53183574797</v>
      </c>
      <c r="UQ33">
        <v>0</v>
      </c>
      <c r="UR33">
        <v>12144.1564344213</v>
      </c>
      <c r="US33">
        <v>25.4220599792475</v>
      </c>
      <c r="UT33">
        <v>-12164.4935369621</v>
      </c>
      <c r="UU33">
        <v>-33926.953997483397</v>
      </c>
      <c r="UV33">
        <v>-12164.4935369621</v>
      </c>
      <c r="UW33">
        <v>21.1111</v>
      </c>
      <c r="UX33">
        <v>23.8889</v>
      </c>
      <c r="UY33">
        <v>177.348370078085</v>
      </c>
      <c r="UZ33">
        <v>0</v>
      </c>
      <c r="VA33">
        <v>24.537203754348401</v>
      </c>
      <c r="VB33">
        <v>0</v>
      </c>
      <c r="VC33">
        <v>0</v>
      </c>
      <c r="VD33">
        <v>0</v>
      </c>
      <c r="VE33">
        <v>0</v>
      </c>
      <c r="VF33">
        <v>144.45886083618501</v>
      </c>
      <c r="VG33">
        <v>24.390146234086799</v>
      </c>
      <c r="VH33">
        <v>0</v>
      </c>
      <c r="VI33">
        <v>0</v>
      </c>
      <c r="VJ33">
        <v>0</v>
      </c>
      <c r="VK33">
        <v>194.49913417286601</v>
      </c>
      <c r="VL33">
        <v>0</v>
      </c>
      <c r="VM33">
        <v>24.740641228516399</v>
      </c>
      <c r="VN33">
        <v>0</v>
      </c>
      <c r="VO33">
        <v>0</v>
      </c>
      <c r="VP33">
        <v>0</v>
      </c>
      <c r="VQ33">
        <v>115.774881610153</v>
      </c>
      <c r="VR33">
        <v>0</v>
      </c>
      <c r="VS33">
        <v>24.766976596312301</v>
      </c>
      <c r="VT33">
        <v>0</v>
      </c>
      <c r="VU33">
        <v>0</v>
      </c>
      <c r="VV33">
        <v>0</v>
      </c>
      <c r="VW33">
        <v>1469.13184288712</v>
      </c>
      <c r="VX33">
        <v>0</v>
      </c>
      <c r="VY33">
        <v>24.644541714253599</v>
      </c>
      <c r="VZ33">
        <v>0</v>
      </c>
      <c r="WA33">
        <v>0</v>
      </c>
      <c r="WB33">
        <v>0</v>
      </c>
      <c r="WC33">
        <v>0</v>
      </c>
      <c r="WD33">
        <v>3097.6705628459799</v>
      </c>
      <c r="WE33">
        <v>24.730391911636602</v>
      </c>
      <c r="WF33">
        <v>-3123.5523860315702</v>
      </c>
      <c r="WG33">
        <v>-7467.2398403944198</v>
      </c>
      <c r="WH33">
        <v>-3123.5523860315702</v>
      </c>
      <c r="WI33">
        <v>16503823.7552901</v>
      </c>
      <c r="WJ33">
        <v>0</v>
      </c>
      <c r="WK33">
        <v>4584.3954875805903</v>
      </c>
      <c r="WL33">
        <v>25.932297115717301</v>
      </c>
      <c r="WM33">
        <v>-4541.7685513617598</v>
      </c>
      <c r="WN33">
        <v>-6430.8277418404496</v>
      </c>
      <c r="WO33">
        <v>-4541.7685513617598</v>
      </c>
      <c r="WP33">
        <v>21.1111</v>
      </c>
      <c r="WQ33">
        <v>23.8889</v>
      </c>
      <c r="WR33">
        <v>0</v>
      </c>
      <c r="WS33">
        <v>3283.1410794119301</v>
      </c>
      <c r="WT33">
        <v>24.732862195666499</v>
      </c>
      <c r="WU33">
        <v>-3293.2116798976899</v>
      </c>
      <c r="WV33">
        <v>-7717.4466956797996</v>
      </c>
      <c r="WW33">
        <v>-3293.2116798976899</v>
      </c>
      <c r="WX33">
        <v>7236937.3749747099</v>
      </c>
      <c r="WY33">
        <v>0</v>
      </c>
      <c r="WZ33">
        <v>2010.2603819374201</v>
      </c>
      <c r="XA33">
        <v>24.711295617853501</v>
      </c>
      <c r="XB33">
        <v>-2005.52669203199</v>
      </c>
      <c r="XC33">
        <v>-4829.0062956363299</v>
      </c>
      <c r="XD33">
        <v>-2005.52669203199</v>
      </c>
      <c r="XE33">
        <v>0</v>
      </c>
      <c r="XF33">
        <v>13331.140933164699</v>
      </c>
      <c r="XG33">
        <v>25.321803618147801</v>
      </c>
      <c r="XH33">
        <v>-13340.675144738299</v>
      </c>
      <c r="XI33">
        <v>-35394.659980669298</v>
      </c>
      <c r="XJ33">
        <v>-13340.675144738299</v>
      </c>
      <c r="XK33">
        <v>21.1111</v>
      </c>
      <c r="XL33">
        <v>23.8889</v>
      </c>
      <c r="XM33">
        <v>69.410429938358902</v>
      </c>
      <c r="XN33">
        <v>14.398049232282601</v>
      </c>
      <c r="XO33">
        <v>24.883141283135</v>
      </c>
      <c r="XP33">
        <v>0</v>
      </c>
      <c r="XQ33">
        <v>0</v>
      </c>
      <c r="XR33">
        <v>0</v>
      </c>
      <c r="XS33">
        <v>0</v>
      </c>
      <c r="XT33">
        <v>295.05245998444298</v>
      </c>
      <c r="XU33">
        <v>24.542384296889399</v>
      </c>
      <c r="XV33">
        <v>0</v>
      </c>
      <c r="XW33">
        <v>0</v>
      </c>
      <c r="XX33">
        <v>0</v>
      </c>
      <c r="XY33">
        <v>70.235330721466198</v>
      </c>
      <c r="XZ33">
        <v>8.7472251248536796</v>
      </c>
      <c r="YA33">
        <v>24.888781502968602</v>
      </c>
      <c r="YB33">
        <v>0</v>
      </c>
      <c r="YC33">
        <v>0</v>
      </c>
      <c r="YD33">
        <v>0</v>
      </c>
      <c r="YE33">
        <v>44.161893887268903</v>
      </c>
      <c r="YF33">
        <v>1.8434072644081401</v>
      </c>
      <c r="YG33">
        <v>24.888708367580701</v>
      </c>
      <c r="YH33">
        <v>0</v>
      </c>
      <c r="YI33">
        <v>0</v>
      </c>
      <c r="YJ33">
        <v>0</v>
      </c>
      <c r="YK33">
        <v>163.87168144162899</v>
      </c>
      <c r="YL33">
        <v>122.905676215014</v>
      </c>
      <c r="YM33">
        <v>25.040876930848</v>
      </c>
      <c r="YN33">
        <v>0</v>
      </c>
      <c r="YO33">
        <v>0</v>
      </c>
      <c r="YP33">
        <v>0</v>
      </c>
      <c r="YQ33">
        <v>0</v>
      </c>
      <c r="YR33">
        <v>673.751038631661</v>
      </c>
      <c r="YS33">
        <v>19.587597597897499</v>
      </c>
      <c r="YT33">
        <v>0</v>
      </c>
      <c r="YU33">
        <v>0</v>
      </c>
      <c r="YV33">
        <v>0</v>
      </c>
      <c r="YW33">
        <v>0</v>
      </c>
      <c r="YX33">
        <v>760.70102131238298</v>
      </c>
      <c r="YY33">
        <v>19.0785894476493</v>
      </c>
      <c r="YZ33">
        <v>0</v>
      </c>
      <c r="ZA33">
        <v>0</v>
      </c>
      <c r="ZB33">
        <v>0</v>
      </c>
      <c r="ZC33">
        <v>0</v>
      </c>
      <c r="ZD33">
        <v>659.93561506584297</v>
      </c>
      <c r="ZE33">
        <v>19.686241873545001</v>
      </c>
      <c r="ZF33">
        <v>0</v>
      </c>
      <c r="ZG33">
        <v>0</v>
      </c>
      <c r="ZH33">
        <v>0</v>
      </c>
      <c r="ZI33">
        <v>0</v>
      </c>
      <c r="ZJ33">
        <v>412.63465612520901</v>
      </c>
      <c r="ZK33">
        <v>19.724803916882401</v>
      </c>
      <c r="ZL33">
        <v>0</v>
      </c>
      <c r="ZM33">
        <v>0</v>
      </c>
      <c r="ZN33">
        <v>0</v>
      </c>
      <c r="ZO33">
        <v>0</v>
      </c>
      <c r="ZP33">
        <v>8126.86539576822</v>
      </c>
      <c r="ZQ33">
        <v>18.096738611984598</v>
      </c>
      <c r="ZR33">
        <v>0</v>
      </c>
      <c r="ZS33">
        <v>0</v>
      </c>
      <c r="ZT33">
        <v>0</v>
      </c>
      <c r="ZU33">
        <v>0</v>
      </c>
      <c r="ZV33">
        <v>1796.96810122122</v>
      </c>
      <c r="ZW33">
        <v>20.6953187662955</v>
      </c>
      <c r="ZX33">
        <v>0</v>
      </c>
      <c r="ZY33">
        <v>0</v>
      </c>
      <c r="ZZ33">
        <v>0</v>
      </c>
      <c r="AAA33">
        <v>0</v>
      </c>
      <c r="AAB33">
        <v>1665.42133957694</v>
      </c>
      <c r="AAC33">
        <v>19.9034079391784</v>
      </c>
      <c r="AAD33">
        <v>0</v>
      </c>
      <c r="AAE33">
        <v>0</v>
      </c>
      <c r="AAF33">
        <v>0</v>
      </c>
      <c r="AAG33">
        <v>0</v>
      </c>
      <c r="AAH33">
        <v>1847.9454191360801</v>
      </c>
      <c r="AAI33">
        <v>20.802838040709599</v>
      </c>
      <c r="AAJ33">
        <v>0</v>
      </c>
      <c r="AAK33">
        <v>0</v>
      </c>
      <c r="AAL33">
        <v>0</v>
      </c>
      <c r="AAM33">
        <v>0</v>
      </c>
      <c r="AAN33">
        <v>1169.3059313788001</v>
      </c>
      <c r="AAO33">
        <v>20.872363782865101</v>
      </c>
      <c r="AAP33">
        <v>0</v>
      </c>
      <c r="AAQ33">
        <v>0</v>
      </c>
      <c r="AAR33">
        <v>0</v>
      </c>
      <c r="AAS33">
        <v>0</v>
      </c>
      <c r="AAT33">
        <v>14479.194003213401</v>
      </c>
      <c r="AAU33">
        <v>18.4730766767922</v>
      </c>
      <c r="AAV33">
        <v>0</v>
      </c>
      <c r="AAW33">
        <v>0</v>
      </c>
      <c r="AAX33">
        <v>0</v>
      </c>
      <c r="AAY33">
        <v>0</v>
      </c>
      <c r="AAZ33">
        <v>1832.6442769968401</v>
      </c>
      <c r="ABA33">
        <v>20.7957189525711</v>
      </c>
      <c r="ABB33">
        <v>0</v>
      </c>
      <c r="ABC33">
        <v>0</v>
      </c>
      <c r="ABD33">
        <v>0</v>
      </c>
      <c r="ABE33">
        <v>0</v>
      </c>
      <c r="ABF33">
        <v>1696.4396538654801</v>
      </c>
      <c r="ABG33">
        <v>19.936243899550998</v>
      </c>
      <c r="ABH33">
        <v>0</v>
      </c>
      <c r="ABI33">
        <v>0</v>
      </c>
      <c r="ABJ33">
        <v>0</v>
      </c>
      <c r="ABK33">
        <v>0</v>
      </c>
      <c r="ABL33">
        <v>1915.53084730367</v>
      </c>
      <c r="ABM33">
        <v>20.819755071631999</v>
      </c>
      <c r="ABN33">
        <v>0</v>
      </c>
      <c r="ABO33">
        <v>0</v>
      </c>
      <c r="ABP33">
        <v>0</v>
      </c>
      <c r="ABQ33">
        <v>0</v>
      </c>
      <c r="ABR33">
        <v>1207.7666024153</v>
      </c>
      <c r="ABS33">
        <v>20.890046454361698</v>
      </c>
      <c r="ABT33">
        <v>0</v>
      </c>
      <c r="ABU33">
        <v>0</v>
      </c>
      <c r="ABV33">
        <v>0</v>
      </c>
      <c r="ABW33">
        <v>0</v>
      </c>
      <c r="ABX33">
        <v>15184.3650053072</v>
      </c>
      <c r="ABY33">
        <v>18.485394174157701</v>
      </c>
      <c r="ABZ33">
        <v>0</v>
      </c>
      <c r="ACA33">
        <v>0</v>
      </c>
      <c r="ACB33">
        <v>0</v>
      </c>
      <c r="ACC33">
        <v>0.79475126004172203</v>
      </c>
      <c r="ACD33">
        <v>57269724.339729302</v>
      </c>
      <c r="ACE33">
        <v>100409.47912729</v>
      </c>
      <c r="ACF33">
        <v>20.961069842732201</v>
      </c>
      <c r="ACG33">
        <v>7.22</v>
      </c>
      <c r="ACH33">
        <v>1.7468429604070099</v>
      </c>
      <c r="ACI33">
        <v>116317.735888326</v>
      </c>
      <c r="ACJ33">
        <v>6.3220257651651499</v>
      </c>
      <c r="ACK33">
        <v>21.110000000000401</v>
      </c>
      <c r="ACL33">
        <v>25.698894892450198</v>
      </c>
      <c r="ACM33">
        <v>6.0640328869694899</v>
      </c>
      <c r="ACN33">
        <v>1386158.8596445799</v>
      </c>
      <c r="ACO33">
        <v>656.62825416092505</v>
      </c>
      <c r="ACP33">
        <v>89406.139634507606</v>
      </c>
      <c r="ACR33">
        <v>32627.449580733301</v>
      </c>
      <c r="ACT33">
        <v>122033.58921524099</v>
      </c>
      <c r="ACU33" s="35"/>
      <c r="ACV33">
        <v>25.78062162246</v>
      </c>
      <c r="ACW33">
        <v>23.878913452392698</v>
      </c>
      <c r="ACX33">
        <v>1.7</v>
      </c>
      <c r="ACY33">
        <v>6.8031544962909898</v>
      </c>
      <c r="ACZ33">
        <v>0.75159295959036798</v>
      </c>
      <c r="ADA33">
        <v>25.674308487826899</v>
      </c>
      <c r="ADB33">
        <v>23.886819832953101</v>
      </c>
      <c r="ADC33">
        <v>1.7</v>
      </c>
      <c r="ADD33">
        <v>6.5991160485428502</v>
      </c>
      <c r="ADE33">
        <v>0.75121675197386095</v>
      </c>
      <c r="ADF33">
        <v>25.6692517410908</v>
      </c>
      <c r="ADG33">
        <v>23.890929108696898</v>
      </c>
      <c r="ADH33">
        <v>1.7</v>
      </c>
      <c r="ADI33">
        <v>5.1514066640116098</v>
      </c>
      <c r="ADJ33">
        <v>0.75156107539790395</v>
      </c>
      <c r="ADK33">
        <v>25.0777494409616</v>
      </c>
      <c r="ADL33">
        <v>23.812218886387502</v>
      </c>
      <c r="ADM33">
        <v>1.7</v>
      </c>
      <c r="ADN33">
        <v>12.544584331394701</v>
      </c>
      <c r="ADO33">
        <v>0.74981128853845902</v>
      </c>
      <c r="ADP33">
        <v>24.172996046491502</v>
      </c>
      <c r="ADQ33">
        <v>23.055607127659201</v>
      </c>
      <c r="ADR33">
        <v>1.7</v>
      </c>
      <c r="ADS33">
        <v>11.0771640056</v>
      </c>
      <c r="ADT33">
        <v>0.75108687520189099</v>
      </c>
      <c r="ADU33">
        <v>25.416075367345101</v>
      </c>
      <c r="ADV33">
        <v>23.7363013146201</v>
      </c>
      <c r="ADW33">
        <v>1.7</v>
      </c>
      <c r="ADX33">
        <v>7.3583299221089797</v>
      </c>
      <c r="ADY33">
        <v>0.69931632623227002</v>
      </c>
      <c r="ADZ33">
        <v>25.440726816488901</v>
      </c>
      <c r="AEA33">
        <v>23.768232137378199</v>
      </c>
      <c r="AEB33">
        <v>1.7</v>
      </c>
      <c r="AEC33">
        <v>5.13760899755263</v>
      </c>
      <c r="AED33">
        <v>0.70049164060476499</v>
      </c>
      <c r="AEE33">
        <v>24.758544325953999</v>
      </c>
      <c r="AEF33">
        <v>23.836207540498599</v>
      </c>
      <c r="AEG33">
        <v>1.7</v>
      </c>
      <c r="AEH33">
        <v>10.656442247983</v>
      </c>
      <c r="AEI33">
        <v>0.75043306978839397</v>
      </c>
      <c r="AEJ33">
        <v>24.299049472754199</v>
      </c>
      <c r="AEK33">
        <v>23.344763388866099</v>
      </c>
      <c r="AEL33">
        <v>1.7</v>
      </c>
      <c r="AEM33">
        <v>9.82530819184813</v>
      </c>
      <c r="AEN33">
        <v>0.75141935650728398</v>
      </c>
      <c r="AEO33">
        <v>24.9765657784104</v>
      </c>
      <c r="AEP33">
        <v>23.7833505620852</v>
      </c>
      <c r="AEQ33">
        <v>1.7</v>
      </c>
      <c r="AER33">
        <v>6.9368579187711896</v>
      </c>
      <c r="AES33">
        <v>0.70016069183400598</v>
      </c>
      <c r="AET33">
        <v>25.009201321950599</v>
      </c>
      <c r="AEU33">
        <v>23.812694033232098</v>
      </c>
      <c r="AEV33">
        <v>1.7</v>
      </c>
      <c r="AEW33">
        <v>5.1770011591955196</v>
      </c>
      <c r="AEX33">
        <v>0.70074825549935005</v>
      </c>
      <c r="AEY33">
        <v>24.9244898240037</v>
      </c>
      <c r="AEZ33">
        <v>23.900693291066698</v>
      </c>
      <c r="AFA33">
        <v>1.7</v>
      </c>
      <c r="AFB33">
        <v>8.4192022594286406</v>
      </c>
      <c r="AFC33">
        <v>0.734760925994136</v>
      </c>
      <c r="AFD33">
        <v>24.3302907613289</v>
      </c>
      <c r="AFE33">
        <v>23.377997765063601</v>
      </c>
      <c r="AFF33">
        <v>1.7</v>
      </c>
      <c r="AFG33">
        <v>9.6202416042616203</v>
      </c>
      <c r="AFH33">
        <v>0.75227607044734202</v>
      </c>
      <c r="AFI33">
        <v>24.955320421352798</v>
      </c>
      <c r="AFJ33">
        <v>23.771181346366699</v>
      </c>
      <c r="AFK33">
        <v>1.7</v>
      </c>
      <c r="AFL33">
        <v>6.1307593471478699</v>
      </c>
      <c r="AFM33">
        <v>0.70017298148193496</v>
      </c>
      <c r="AFN33">
        <v>24.982746045043601</v>
      </c>
      <c r="AFO33">
        <v>23.800429126145101</v>
      </c>
      <c r="AFP33">
        <v>1.7</v>
      </c>
      <c r="AFQ33">
        <v>4.7713745507849801</v>
      </c>
      <c r="AFR33">
        <v>0.70110790099042497</v>
      </c>
      <c r="AFS33">
        <v>-0.64268422945367198</v>
      </c>
      <c r="AFT33">
        <v>-0.64012287481815799</v>
      </c>
      <c r="AFU33">
        <v>-0.640432921282032</v>
      </c>
      <c r="AFV33">
        <v>-0.66711868753089598</v>
      </c>
      <c r="AFW33">
        <v>-0.55486225244831</v>
      </c>
      <c r="AFX33">
        <v>-0.55909956929946203</v>
      </c>
      <c r="AFY33">
        <v>-0.55362034434681995</v>
      </c>
      <c r="AFZ33">
        <v>-0.452694319277826</v>
      </c>
      <c r="AGA33">
        <v>-0.547642142543323</v>
      </c>
      <c r="AGB33">
        <v>-0.52873414615731396</v>
      </c>
      <c r="AGC33">
        <v>-0.54902902160150102</v>
      </c>
      <c r="AGD33">
        <v>-0.43378061855630301</v>
      </c>
      <c r="AGE33">
        <v>-0.63807456746660596</v>
      </c>
      <c r="AGF33">
        <v>-0.56787458956665104</v>
      </c>
      <c r="AGG33">
        <v>-0.53381512284977095</v>
      </c>
      <c r="AGH33">
        <v>0</v>
      </c>
      <c r="AGI33">
        <v>0</v>
      </c>
      <c r="AGJ33">
        <v>0</v>
      </c>
      <c r="AGK33">
        <v>0</v>
      </c>
      <c r="AGL33">
        <v>0</v>
      </c>
      <c r="AGM33">
        <v>0</v>
      </c>
      <c r="AGN33">
        <v>0</v>
      </c>
      <c r="AGO33">
        <v>0</v>
      </c>
      <c r="AGP33">
        <v>0</v>
      </c>
      <c r="AGQ33">
        <v>0</v>
      </c>
      <c r="AGR33">
        <v>0</v>
      </c>
      <c r="AGS33">
        <v>0</v>
      </c>
      <c r="AGT33">
        <v>0</v>
      </c>
      <c r="AGU33">
        <v>0</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B33">
        <v>0</v>
      </c>
      <c r="AID33">
        <v>0</v>
      </c>
      <c r="AIF33">
        <v>0</v>
      </c>
      <c r="AIH33">
        <v>0</v>
      </c>
      <c r="AIJ33">
        <v>0</v>
      </c>
      <c r="AIL33">
        <v>0</v>
      </c>
      <c r="AIN33">
        <v>0</v>
      </c>
      <c r="AIP33">
        <v>0</v>
      </c>
      <c r="AIR33">
        <v>0</v>
      </c>
      <c r="AIT33">
        <v>0</v>
      </c>
      <c r="AIV33">
        <v>0</v>
      </c>
      <c r="AIX33">
        <v>0</v>
      </c>
      <c r="AIZ33">
        <v>0</v>
      </c>
      <c r="AJB33">
        <v>0</v>
      </c>
      <c r="AJD33">
        <v>0</v>
      </c>
      <c r="AJE33">
        <v>2.7207458776992198E-3</v>
      </c>
      <c r="AJG33">
        <v>100922.998472094</v>
      </c>
      <c r="AJJ33">
        <v>8725.2536075611606</v>
      </c>
      <c r="AJL33">
        <v>2041.39208108762</v>
      </c>
      <c r="AJM33">
        <v>596.54196112841601</v>
      </c>
      <c r="AJN33">
        <v>55.460336185289897</v>
      </c>
      <c r="AJO33">
        <v>118.619039036139</v>
      </c>
      <c r="AJP33">
        <v>279.35327172483602</v>
      </c>
      <c r="AJQ33">
        <v>585.05987058646497</v>
      </c>
      <c r="AJR33">
        <v>53.730447924867697</v>
      </c>
      <c r="AJS33">
        <v>106.395243671122</v>
      </c>
      <c r="AJT33">
        <v>181.61690314968499</v>
      </c>
      <c r="AJU33">
        <v>444.28552347802503</v>
      </c>
      <c r="AJV33">
        <v>26.540784756063999</v>
      </c>
      <c r="AJW33">
        <v>42.705373077558797</v>
      </c>
      <c r="AJX33">
        <v>185.40942125074</v>
      </c>
      <c r="AJY33">
        <v>0</v>
      </c>
      <c r="AJZ33">
        <v>0</v>
      </c>
      <c r="AKA33">
        <v>0</v>
      </c>
      <c r="AKB33">
        <v>100922.998472094</v>
      </c>
      <c r="AKC33">
        <v>0</v>
      </c>
      <c r="AKD33">
        <v>0</v>
      </c>
      <c r="AKE33">
        <v>0</v>
      </c>
      <c r="AKF33">
        <v>0</v>
      </c>
      <c r="AKG33">
        <v>14.9104031256533</v>
      </c>
      <c r="AKH33">
        <v>14.9104031256533</v>
      </c>
      <c r="AKI33">
        <v>0</v>
      </c>
      <c r="AKJ33">
        <v>0</v>
      </c>
      <c r="AKK33">
        <v>0</v>
      </c>
      <c r="AKL33">
        <v>0</v>
      </c>
      <c r="AKM33">
        <v>0</v>
      </c>
      <c r="AKN33">
        <v>14.9104031256533</v>
      </c>
      <c r="AKO33">
        <v>14.9104031256533</v>
      </c>
      <c r="AKP33">
        <v>0</v>
      </c>
      <c r="AKQ33">
        <v>0</v>
      </c>
      <c r="AKR33">
        <v>0</v>
      </c>
      <c r="AKV33">
        <v>572435.63742803095</v>
      </c>
      <c r="AKZ33">
        <v>4674616.5748551702</v>
      </c>
      <c r="ALD33">
        <v>23.454523881412399</v>
      </c>
      <c r="ALE33">
        <v>21.11</v>
      </c>
      <c r="ALF33">
        <v>12.128065773938999</v>
      </c>
      <c r="ALG33">
        <v>118856.376540981</v>
      </c>
      <c r="ALH33">
        <v>1434.2703239883499</v>
      </c>
      <c r="ALJ33">
        <v>14.907643754230399</v>
      </c>
      <c r="ALK33">
        <v>9.0197541837085306E-3</v>
      </c>
      <c r="ALL33">
        <v>10.867000187071699</v>
      </c>
      <c r="ALM33">
        <v>21.75225</v>
      </c>
      <c r="ALN33">
        <v>10.867000187071699</v>
      </c>
      <c r="ALO33">
        <v>0</v>
      </c>
      <c r="ALP33">
        <v>24.729137004764301</v>
      </c>
      <c r="ALQ33">
        <v>9.5979733105100006E-3</v>
      </c>
      <c r="ALR33">
        <v>49.3668972105298</v>
      </c>
      <c r="ALS33">
        <v>10.867000187071699</v>
      </c>
      <c r="ALT33">
        <v>14.9076439578609</v>
      </c>
      <c r="ALU33">
        <v>10.867000187071699</v>
      </c>
      <c r="ALV33">
        <v>15.560011785752801</v>
      </c>
      <c r="ALW33">
        <v>10.867000187071699</v>
      </c>
      <c r="ALX33">
        <v>7.22</v>
      </c>
      <c r="ALY33">
        <v>1.7580390741688801E-3</v>
      </c>
      <c r="ALZ33">
        <v>20.9416270383201</v>
      </c>
      <c r="AMA33">
        <v>1.7580390741688801E-3</v>
      </c>
      <c r="AMB33">
        <v>0</v>
      </c>
      <c r="AMC33">
        <v>20.961069842732201</v>
      </c>
      <c r="AMD33">
        <v>1.74684249277209E-3</v>
      </c>
      <c r="AME33">
        <v>20.9416270383201</v>
      </c>
      <c r="AMF33">
        <v>1.7580390741688801E-3</v>
      </c>
      <c r="AMG33">
        <v>7.22</v>
      </c>
      <c r="AMH33">
        <v>1.7580390741688801E-3</v>
      </c>
      <c r="AMI33">
        <v>1.21280625272207E-2</v>
      </c>
      <c r="AMJ33">
        <v>10.867000187071699</v>
      </c>
      <c r="AMK33">
        <v>19.856555396799699</v>
      </c>
      <c r="AML33">
        <v>0.20966466647426801</v>
      </c>
      <c r="AMM33">
        <v>18.125075002377901</v>
      </c>
      <c r="AMN33">
        <v>1.0280913448618401</v>
      </c>
      <c r="AMO33">
        <v>19.683171130109901</v>
      </c>
      <c r="AMP33">
        <v>0.64887498273406596</v>
      </c>
      <c r="AMQ33">
        <v>20.019448603684999</v>
      </c>
      <c r="AMR33">
        <v>0.37446467099997199</v>
      </c>
      <c r="AMS33">
        <v>19.829570360069301</v>
      </c>
      <c r="AMT33">
        <v>0.34382965290086098</v>
      </c>
      <c r="AMU33">
        <v>18.489454411183701</v>
      </c>
      <c r="AMV33">
        <v>1.37215455005153</v>
      </c>
      <c r="AMW33">
        <v>20.459524082464998</v>
      </c>
      <c r="AMX33">
        <v>0.95783981511443705</v>
      </c>
      <c r="AMY33">
        <v>21.010925314484101</v>
      </c>
      <c r="AMZ33">
        <v>0.39893976125575797</v>
      </c>
      <c r="ANA33">
        <v>21.062815326446501</v>
      </c>
      <c r="ANB33">
        <v>0.66231590638964899</v>
      </c>
      <c r="ANC33">
        <v>20.997119186451801</v>
      </c>
      <c r="AND33">
        <v>0.649910671622286</v>
      </c>
      <c r="ANE33">
        <v>18.511304212541301</v>
      </c>
      <c r="ANF33">
        <v>1.5119310475041801</v>
      </c>
      <c r="ANG33">
        <v>20.4858820183346</v>
      </c>
      <c r="ANH33">
        <v>0.96869657752898797</v>
      </c>
      <c r="ANI33">
        <v>21.027078182000601</v>
      </c>
      <c r="ANJ33">
        <v>0.41275793674796202</v>
      </c>
      <c r="ANK33">
        <v>21.066568481514199</v>
      </c>
      <c r="ANL33">
        <v>0.65247439959024001</v>
      </c>
      <c r="ANM33">
        <v>21.005942295315901</v>
      </c>
      <c r="ANN33">
        <v>0.67505420329567201</v>
      </c>
      <c r="ANO33">
        <v>2.6049253179710101</v>
      </c>
      <c r="ANP33">
        <v>4.0411607044336604</v>
      </c>
      <c r="ANQ33">
        <v>4.2209141646670396</v>
      </c>
      <c r="ANR33">
        <v>18.125075002377901</v>
      </c>
      <c r="ANS33">
        <v>19.128249936524401</v>
      </c>
      <c r="ANT33">
        <v>19.753694154625499</v>
      </c>
      <c r="ANU33">
        <v>19.728921929539201</v>
      </c>
      <c r="ANV33">
        <v>19.6177530199793</v>
      </c>
      <c r="ANW33">
        <v>18.489454411183701</v>
      </c>
      <c r="ANX33">
        <v>19.9539686223834</v>
      </c>
      <c r="ANY33">
        <v>20.8979475907792</v>
      </c>
      <c r="ANZ33">
        <v>20.849229762425502</v>
      </c>
      <c r="AOA33">
        <v>20.7202855355617</v>
      </c>
      <c r="AOB33">
        <v>18.511304212541301</v>
      </c>
      <c r="AOC33">
        <v>19.996714806739099</v>
      </c>
      <c r="AOD33">
        <v>20.921297546296401</v>
      </c>
      <c r="AOE33">
        <v>20.8782213612104</v>
      </c>
      <c r="AOF33">
        <v>20.841135891737</v>
      </c>
      <c r="AOG33">
        <v>24.729137004764301</v>
      </c>
      <c r="AOH33">
        <v>10.867000187071699</v>
      </c>
      <c r="AOI33">
        <v>24.881574126320402</v>
      </c>
      <c r="AOJ33">
        <v>10.867000187071699</v>
      </c>
    </row>
    <row r="34" spans="1:1076">
      <c r="A34" t="s">
        <v>2978</v>
      </c>
      <c r="B34">
        <v>23.10275</v>
      </c>
      <c r="D34">
        <v>16.740019987478099</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980.50318325538603</v>
      </c>
      <c r="EN34">
        <v>6879.8024876330501</v>
      </c>
      <c r="EO34">
        <v>2318.1129135004098</v>
      </c>
      <c r="EP34">
        <v>646.42714517732304</v>
      </c>
      <c r="EQ34">
        <v>0</v>
      </c>
      <c r="ER34">
        <v>997.44474731653997</v>
      </c>
      <c r="ES34">
        <v>7395.6291287573204</v>
      </c>
      <c r="ET34">
        <v>2468.3935617778202</v>
      </c>
      <c r="EU34">
        <v>5.1390558450335</v>
      </c>
      <c r="EV34">
        <v>656.473731871665</v>
      </c>
      <c r="EW34">
        <v>0</v>
      </c>
      <c r="EX34">
        <v>962.31025820669697</v>
      </c>
      <c r="EY34">
        <v>29.927720864403</v>
      </c>
      <c r="EZ34">
        <v>7348.116307061</v>
      </c>
      <c r="FA34">
        <v>2436.99031724305</v>
      </c>
      <c r="FB34">
        <v>5.1395173690470601</v>
      </c>
      <c r="FC34">
        <v>637.744360828146</v>
      </c>
      <c r="FD34">
        <v>0</v>
      </c>
      <c r="FE34">
        <v>0</v>
      </c>
      <c r="FF34">
        <v>0</v>
      </c>
      <c r="FG34">
        <v>0</v>
      </c>
      <c r="FH34">
        <v>0</v>
      </c>
      <c r="FI34">
        <v>0</v>
      </c>
      <c r="FJ34">
        <v>0</v>
      </c>
      <c r="FK34">
        <v>0</v>
      </c>
      <c r="FL34">
        <v>0</v>
      </c>
      <c r="FM34">
        <v>0</v>
      </c>
      <c r="FN34">
        <v>0</v>
      </c>
      <c r="FO34">
        <v>2.45251372506161E-2</v>
      </c>
      <c r="FP34">
        <v>0</v>
      </c>
      <c r="FQ34">
        <v>3.7712464405102401E-3</v>
      </c>
      <c r="FR34">
        <v>0</v>
      </c>
      <c r="FS34">
        <v>637.744360828146</v>
      </c>
      <c r="FT34">
        <v>0</v>
      </c>
      <c r="FU34">
        <v>293.27740491972003</v>
      </c>
      <c r="FV34">
        <v>0</v>
      </c>
      <c r="FW34">
        <v>0</v>
      </c>
      <c r="FX34">
        <v>0</v>
      </c>
      <c r="FY34">
        <v>2.45251372506161E-2</v>
      </c>
      <c r="FZ34">
        <v>0</v>
      </c>
      <c r="GA34">
        <v>3.7712464405102401E-3</v>
      </c>
      <c r="GB34">
        <v>20.884146431804599</v>
      </c>
      <c r="GC34">
        <v>-21.1926579225178</v>
      </c>
      <c r="GD34">
        <v>-112.69340381760099</v>
      </c>
      <c r="GE34">
        <v>253.66833373988499</v>
      </c>
      <c r="GF34">
        <v>255.21750311256599</v>
      </c>
      <c r="GG34">
        <v>381.37614618919201</v>
      </c>
      <c r="GH34">
        <v>50.816709932124198</v>
      </c>
      <c r="GI34">
        <v>47.860187754076698</v>
      </c>
      <c r="GJ34">
        <v>-73.488930755812305</v>
      </c>
      <c r="GK34">
        <v>11.0571329589201</v>
      </c>
      <c r="GL34">
        <v>2.4271843247450402</v>
      </c>
      <c r="GM34">
        <v>-127.64282214287</v>
      </c>
      <c r="GN34">
        <v>-28.588057244675198</v>
      </c>
      <c r="GO34">
        <v>24.255300665335</v>
      </c>
      <c r="GP34">
        <v>24.6507768626063</v>
      </c>
      <c r="GQ34">
        <v>-27.848704819151099</v>
      </c>
      <c r="GR34">
        <v>-189.61170935081401</v>
      </c>
      <c r="GS34">
        <v>-573.31396467727495</v>
      </c>
      <c r="GT34">
        <v>30.8952223118436</v>
      </c>
      <c r="GU34">
        <v>24.879309216191398</v>
      </c>
      <c r="GV34">
        <v>25.6586205409874</v>
      </c>
      <c r="GW34">
        <v>77.806121031321098</v>
      </c>
      <c r="GX34">
        <v>-24.674876385504302</v>
      </c>
      <c r="GY34">
        <v>-494.35684393213</v>
      </c>
      <c r="GZ34">
        <v>-29.102023141333301</v>
      </c>
      <c r="HA34">
        <v>24.480743825366801</v>
      </c>
      <c r="HB34">
        <v>24.901680082215702</v>
      </c>
      <c r="HC34">
        <v>-26.8655522407768</v>
      </c>
      <c r="HD34">
        <v>-188.760409271415</v>
      </c>
      <c r="HE34">
        <v>-573.019907892368</v>
      </c>
      <c r="HF34">
        <v>-21.486816869208699</v>
      </c>
      <c r="HG34">
        <v>24.4728715342481</v>
      </c>
      <c r="HH34">
        <v>24.829448590725502</v>
      </c>
      <c r="HI34">
        <v>-21.5932111402402</v>
      </c>
      <c r="HJ34">
        <v>-119.005881616352</v>
      </c>
      <c r="HK34">
        <v>-323.070920125518</v>
      </c>
      <c r="HL34">
        <v>59.754482892869603</v>
      </c>
      <c r="HM34">
        <v>25.426964132076499</v>
      </c>
      <c r="HN34">
        <v>25.4620796953342</v>
      </c>
      <c r="HO34">
        <v>174.30437577973501</v>
      </c>
      <c r="HP34">
        <v>40.600852059572397</v>
      </c>
      <c r="HQ34">
        <v>25.161509624920399</v>
      </c>
      <c r="HR34">
        <v>51.251956471567297</v>
      </c>
      <c r="HS34">
        <v>190.156460187367</v>
      </c>
      <c r="HT34">
        <v>26.8722339492871</v>
      </c>
      <c r="HU34">
        <v>26.077462168531699</v>
      </c>
      <c r="HV34">
        <v>169.72832992823601</v>
      </c>
      <c r="HW34">
        <v>196.62683283976801</v>
      </c>
      <c r="HX34">
        <v>26.915362641448802</v>
      </c>
      <c r="HY34">
        <v>158.55110688948</v>
      </c>
      <c r="HZ34">
        <v>25.639284155286699</v>
      </c>
      <c r="IA34">
        <v>25.547170285480501</v>
      </c>
      <c r="IB34">
        <v>193.06842664569101</v>
      </c>
      <c r="IC34">
        <v>54.745420601528998</v>
      </c>
      <c r="ID34">
        <v>102.915313938568</v>
      </c>
      <c r="IE34">
        <v>25.456378184044802</v>
      </c>
      <c r="IF34">
        <v>67.417496602979597</v>
      </c>
      <c r="IG34">
        <v>23.827588509020401</v>
      </c>
      <c r="IH34">
        <v>25.490962280426601</v>
      </c>
      <c r="II34">
        <v>25.486826696211299</v>
      </c>
      <c r="IJ34">
        <v>97.113767595372096</v>
      </c>
      <c r="IK34">
        <v>26.626287753481101</v>
      </c>
      <c r="IL34">
        <v>32.925803684287203</v>
      </c>
      <c r="IM34">
        <v>40.824007101940801</v>
      </c>
      <c r="IN34">
        <v>25.2879637295792</v>
      </c>
      <c r="IO34">
        <v>0.557469524402332</v>
      </c>
      <c r="IP34">
        <v>20.6055722702548</v>
      </c>
      <c r="IQ34">
        <v>36.750426124908103</v>
      </c>
      <c r="IR34">
        <v>118.390986981122</v>
      </c>
      <c r="IS34">
        <v>66.587040359358497</v>
      </c>
      <c r="IT34">
        <v>30.619543286507501</v>
      </c>
      <c r="IU34">
        <v>-850.73258798570703</v>
      </c>
      <c r="IV34">
        <v>-19.5511494616417</v>
      </c>
      <c r="IW34">
        <v>24.591974781674399</v>
      </c>
      <c r="IX34">
        <v>25.161509624920399</v>
      </c>
      <c r="IY34">
        <v>2.11445434237966</v>
      </c>
      <c r="IZ34">
        <v>-133.164176604472</v>
      </c>
      <c r="JA34">
        <v>-635.44256807098498</v>
      </c>
      <c r="JB34">
        <v>35.6482124557565</v>
      </c>
      <c r="JC34">
        <v>25.554617713084099</v>
      </c>
      <c r="JD34">
        <v>26.915362641448802</v>
      </c>
      <c r="JE34">
        <v>185.38305773791501</v>
      </c>
      <c r="JF34">
        <v>-12.1292917516811</v>
      </c>
      <c r="JG34">
        <v>-688.82766704874496</v>
      </c>
      <c r="JH34">
        <v>-19.0681324544802</v>
      </c>
      <c r="JI34">
        <v>24.822211522083201</v>
      </c>
      <c r="JJ34">
        <v>25.456378184044802</v>
      </c>
      <c r="JK34">
        <v>10.4846325268357</v>
      </c>
      <c r="JL34">
        <v>-125.525921729853</v>
      </c>
      <c r="JM34">
        <v>-644.42918459427597</v>
      </c>
      <c r="JN34">
        <v>-15.259900745519399</v>
      </c>
      <c r="JO34">
        <v>24.7704584591919</v>
      </c>
      <c r="JP34">
        <v>25.2879637295792</v>
      </c>
      <c r="JQ34">
        <v>0.28050497526833201</v>
      </c>
      <c r="JR34">
        <v>-1.1921303311854401</v>
      </c>
      <c r="JS34">
        <v>1.19893864141119</v>
      </c>
      <c r="JT34">
        <v>-83.146400770248107</v>
      </c>
      <c r="JU34">
        <v>-354.26431181380798</v>
      </c>
      <c r="JV34">
        <v>84.193291448987495</v>
      </c>
      <c r="JW34">
        <v>190.083483149855</v>
      </c>
      <c r="JX34">
        <v>146.86739544593999</v>
      </c>
      <c r="JY34">
        <v>214.51034497508499</v>
      </c>
      <c r="JZ34">
        <v>139.46010424550599</v>
      </c>
      <c r="KA34">
        <v>265.19564804844799</v>
      </c>
      <c r="KB34">
        <v>80.377147024812402</v>
      </c>
      <c r="KC34">
        <v>132.91054998168599</v>
      </c>
      <c r="KD34">
        <v>161.10081596972299</v>
      </c>
      <c r="KE34">
        <v>44.370911798104601</v>
      </c>
      <c r="KF34">
        <v>26.416453488863102</v>
      </c>
      <c r="KG34">
        <v>182.02490036132201</v>
      </c>
      <c r="KH34">
        <v>0.55290309854056896</v>
      </c>
      <c r="KI34">
        <v>92.280860831117593</v>
      </c>
      <c r="KJ34">
        <v>69.622979027252896</v>
      </c>
      <c r="KK34">
        <v>-1.97462892714521</v>
      </c>
      <c r="KL34">
        <v>25.703664085487802</v>
      </c>
      <c r="KM34">
        <v>25.721992722769102</v>
      </c>
      <c r="KN34">
        <v>169.03780745592701</v>
      </c>
      <c r="KO34">
        <v>26.039095817382101</v>
      </c>
      <c r="KP34">
        <v>40.292758021102003</v>
      </c>
      <c r="KQ34">
        <v>148.11061943944401</v>
      </c>
      <c r="KR34">
        <v>581.86124392003205</v>
      </c>
      <c r="KS34">
        <v>62.6800688133522</v>
      </c>
      <c r="KT34">
        <v>26.636187321670601</v>
      </c>
      <c r="KU34">
        <v>27.415830457163398</v>
      </c>
      <c r="KV34">
        <v>395.19816479559802</v>
      </c>
      <c r="KW34">
        <v>26.7047005349099</v>
      </c>
      <c r="KX34">
        <v>40.102968479097299</v>
      </c>
      <c r="KY34">
        <v>206.06995357090301</v>
      </c>
      <c r="KZ34">
        <v>295.61746305082801</v>
      </c>
      <c r="LA34">
        <v>-1.9956599613196899</v>
      </c>
      <c r="LB34">
        <v>25.824063272279599</v>
      </c>
      <c r="LC34">
        <v>25.945121561593499</v>
      </c>
      <c r="LD34">
        <v>189.97208943525899</v>
      </c>
      <c r="LE34">
        <v>26.1187693029289</v>
      </c>
      <c r="LF34">
        <v>40.293464609757201</v>
      </c>
      <c r="LG34">
        <v>151.80790553494501</v>
      </c>
      <c r="LH34">
        <v>553.18622161748601</v>
      </c>
      <c r="LI34">
        <v>-3.7802279416274698</v>
      </c>
      <c r="LJ34">
        <v>25.706425819430201</v>
      </c>
      <c r="LK34">
        <v>25.7425381913257</v>
      </c>
      <c r="LL34">
        <v>83.632471359260194</v>
      </c>
      <c r="LM34">
        <v>26.0056042788102</v>
      </c>
      <c r="LN34">
        <v>39.299453152607597</v>
      </c>
      <c r="LO34">
        <v>75.654107461355196</v>
      </c>
      <c r="LP34">
        <v>331.59674663080602</v>
      </c>
      <c r="LQ34">
        <v>21.9113984704777</v>
      </c>
      <c r="LR34">
        <v>19.775999850915898</v>
      </c>
      <c r="LS34">
        <v>16.314</v>
      </c>
      <c r="LT34">
        <v>96.924481937297003</v>
      </c>
      <c r="LU34">
        <v>-1204.0630575555899</v>
      </c>
      <c r="LV34">
        <v>21.108712904134599</v>
      </c>
      <c r="LW34">
        <v>23.676826070852201</v>
      </c>
      <c r="LX34">
        <v>596.630002531429</v>
      </c>
      <c r="LY34">
        <v>54.976119930992603</v>
      </c>
      <c r="LZ34">
        <v>19.851144288392501</v>
      </c>
      <c r="MA34">
        <v>16.314</v>
      </c>
      <c r="MB34">
        <v>183.32511245025</v>
      </c>
      <c r="MC34">
        <v>-791.338092411415</v>
      </c>
      <c r="MD34">
        <v>21.382170908472901</v>
      </c>
      <c r="ME34">
        <v>24.7316461934934</v>
      </c>
      <c r="MF34">
        <v>547.88991547502997</v>
      </c>
      <c r="MG34">
        <v>24.268327483334801</v>
      </c>
      <c r="MH34">
        <v>19.846900768122801</v>
      </c>
      <c r="MI34">
        <v>16.314</v>
      </c>
      <c r="MJ34">
        <v>118.614207696798</v>
      </c>
      <c r="MK34">
        <v>-1199.7403162553001</v>
      </c>
      <c r="ML34">
        <v>21.197898378042701</v>
      </c>
      <c r="MM34">
        <v>23.8747405319953</v>
      </c>
      <c r="MN34">
        <v>625.17558815000405</v>
      </c>
      <c r="MO34">
        <v>13.045020601507</v>
      </c>
      <c r="MP34">
        <v>19.879737622144699</v>
      </c>
      <c r="MQ34">
        <v>16.314</v>
      </c>
      <c r="MR34">
        <v>51.170958028710302</v>
      </c>
      <c r="MS34">
        <v>-772.63559728918494</v>
      </c>
      <c r="MT34">
        <v>21.214611231208099</v>
      </c>
      <c r="MU34">
        <v>23.765398540416498</v>
      </c>
      <c r="MV34">
        <v>369.02822319214101</v>
      </c>
      <c r="MW34">
        <v>56.292029101334499</v>
      </c>
      <c r="MX34">
        <v>22.729346377879299</v>
      </c>
      <c r="MY34">
        <v>23.856859444651501</v>
      </c>
      <c r="MZ34">
        <v>893.99748192815196</v>
      </c>
      <c r="NA34">
        <v>686.93749164675</v>
      </c>
      <c r="NB34">
        <v>23.0111350344628</v>
      </c>
      <c r="NC34">
        <v>24.7237173156431</v>
      </c>
      <c r="ND34">
        <v>898.76601609100601</v>
      </c>
      <c r="NE34">
        <v>88.986736039408598</v>
      </c>
      <c r="NF34">
        <v>22.8523286810534</v>
      </c>
      <c r="NG34">
        <v>24.200441646841799</v>
      </c>
      <c r="NH34">
        <v>790.30146249296604</v>
      </c>
      <c r="NI34">
        <v>478.158265620799</v>
      </c>
      <c r="NJ34">
        <v>23.397974385984298</v>
      </c>
      <c r="NK34">
        <v>26.337574864616698</v>
      </c>
      <c r="NL34">
        <v>831.14865145341696</v>
      </c>
      <c r="NM34">
        <v>62.718716585149899</v>
      </c>
      <c r="NN34">
        <v>22.890023191567401</v>
      </c>
      <c r="NO34">
        <v>24.0740024583856</v>
      </c>
      <c r="NP34">
        <v>965.25683756870603</v>
      </c>
      <c r="NQ34">
        <v>778.61913084841296</v>
      </c>
      <c r="NR34">
        <v>23.156724043231399</v>
      </c>
      <c r="NS34">
        <v>24.981803371201</v>
      </c>
      <c r="NT34">
        <v>956.11712665541302</v>
      </c>
      <c r="NU34">
        <v>37.102166073008597</v>
      </c>
      <c r="NV34">
        <v>22.970741121730001</v>
      </c>
      <c r="NW34">
        <v>24.121671483510099</v>
      </c>
      <c r="NX34">
        <v>1.9159618516277299</v>
      </c>
      <c r="NY34">
        <v>581.90605083903802</v>
      </c>
      <c r="NZ34">
        <v>492.10386419468301</v>
      </c>
      <c r="OA34">
        <v>23.197912686341201</v>
      </c>
      <c r="OB34">
        <v>24.8303178841728</v>
      </c>
      <c r="OC34">
        <v>1.7</v>
      </c>
      <c r="OD34">
        <v>570.35849577515899</v>
      </c>
      <c r="OE34">
        <v>1.9159618516277299</v>
      </c>
      <c r="OF34">
        <v>1.7</v>
      </c>
      <c r="OG34">
        <v>59.965834986608002</v>
      </c>
      <c r="OH34">
        <v>22.835826765187502</v>
      </c>
      <c r="OI34">
        <v>24.065605711576701</v>
      </c>
      <c r="OJ34">
        <v>979.18389124324995</v>
      </c>
      <c r="OK34">
        <v>764.66693979907905</v>
      </c>
      <c r="OL34">
        <v>23.1272873234611</v>
      </c>
      <c r="OM34">
        <v>24.9303583031347</v>
      </c>
      <c r="ON34">
        <v>937.88588265878502</v>
      </c>
      <c r="OO34">
        <v>89.980443689769203</v>
      </c>
      <c r="OP34">
        <v>22.9135545430319</v>
      </c>
      <c r="OQ34">
        <v>24.520765895201801</v>
      </c>
      <c r="OR34">
        <v>843.80392352230194</v>
      </c>
      <c r="OS34">
        <v>525.67009782324897</v>
      </c>
      <c r="OT34">
        <v>23.470487833488701</v>
      </c>
      <c r="OU34">
        <v>26.587121556031601</v>
      </c>
      <c r="OV34">
        <v>846.92115588009597</v>
      </c>
      <c r="OW34">
        <v>65.350853343814805</v>
      </c>
      <c r="OX34">
        <v>22.9635190758917</v>
      </c>
      <c r="OY34">
        <v>24.269910249334199</v>
      </c>
      <c r="OZ34">
        <v>1047.07931956214</v>
      </c>
      <c r="PA34">
        <v>867.75517897111797</v>
      </c>
      <c r="PB34">
        <v>23.224552702540901</v>
      </c>
      <c r="PC34">
        <v>25.176674202220799</v>
      </c>
      <c r="PD34">
        <v>983.76661352512497</v>
      </c>
      <c r="PE34">
        <v>38.939938063439598</v>
      </c>
      <c r="PF34">
        <v>23.038728010379501</v>
      </c>
      <c r="PG34">
        <v>24.303850006986298</v>
      </c>
      <c r="PH34">
        <v>2.00806633753951</v>
      </c>
      <c r="PI34">
        <v>633.48012424637898</v>
      </c>
      <c r="PJ34">
        <v>550.58136260165099</v>
      </c>
      <c r="PK34">
        <v>23.256623488791099</v>
      </c>
      <c r="PL34">
        <v>24.986356894998099</v>
      </c>
      <c r="PM34">
        <v>1.7</v>
      </c>
      <c r="PN34">
        <v>588.03681625016304</v>
      </c>
      <c r="PO34">
        <v>24.461159629562601</v>
      </c>
      <c r="PP34">
        <v>26.102494797448699</v>
      </c>
      <c r="PQ34">
        <v>24.751573593485499</v>
      </c>
      <c r="PR34">
        <v>24.567263381939199</v>
      </c>
      <c r="PS34">
        <v>24.200444271163999</v>
      </c>
      <c r="PT34">
        <v>25.164382738303399</v>
      </c>
      <c r="PU34">
        <v>27.488417968799801</v>
      </c>
      <c r="PV34">
        <v>25.516849996165799</v>
      </c>
      <c r="PW34">
        <v>25.252637234245501</v>
      </c>
      <c r="PX34">
        <v>24.824374112333999</v>
      </c>
      <c r="PY34">
        <v>25.492468903245701</v>
      </c>
      <c r="PZ34">
        <v>27.785311581011499</v>
      </c>
      <c r="QA34">
        <v>25.802789138846698</v>
      </c>
      <c r="QB34">
        <v>25.510652738388998</v>
      </c>
      <c r="QC34">
        <v>25.445267205315901</v>
      </c>
      <c r="QD34">
        <v>22.1003079350901</v>
      </c>
      <c r="QE34">
        <v>24.8972631023329</v>
      </c>
      <c r="QF34">
        <v>27.616159052316299</v>
      </c>
      <c r="QG34">
        <v>25.4654435056217</v>
      </c>
      <c r="QH34">
        <v>25.2197711346187</v>
      </c>
      <c r="QI34">
        <v>24.9580333791858</v>
      </c>
      <c r="QJ34">
        <v>24.943821748357902</v>
      </c>
      <c r="QK34">
        <v>27.079379354012399</v>
      </c>
      <c r="QL34">
        <v>25.3358740766846</v>
      </c>
      <c r="QM34">
        <v>25.081559112187701</v>
      </c>
      <c r="QN34">
        <v>410.37791964010898</v>
      </c>
      <c r="QO34">
        <v>25.128903089019602</v>
      </c>
      <c r="QP34">
        <v>-175.388879676193</v>
      </c>
      <c r="QQ34">
        <v>25.132806132805499</v>
      </c>
      <c r="QR34">
        <v>27.1914979808049</v>
      </c>
      <c r="QS34">
        <v>25.479267694460599</v>
      </c>
      <c r="QT34">
        <v>25.218914211284599</v>
      </c>
      <c r="QU34">
        <v>25.357659240814598</v>
      </c>
      <c r="QV34">
        <v>18.3759237632493</v>
      </c>
      <c r="QW34">
        <v>0</v>
      </c>
      <c r="QX34">
        <v>0</v>
      </c>
      <c r="QY34">
        <v>0</v>
      </c>
      <c r="QZ34">
        <v>0</v>
      </c>
      <c r="RA34">
        <v>0</v>
      </c>
      <c r="RB34">
        <v>0</v>
      </c>
      <c r="RC34">
        <v>0</v>
      </c>
      <c r="RD34">
        <v>0</v>
      </c>
      <c r="RE34">
        <v>0</v>
      </c>
      <c r="RF34">
        <v>0</v>
      </c>
      <c r="RG34">
        <v>0</v>
      </c>
      <c r="RH34">
        <v>0</v>
      </c>
      <c r="RI34">
        <v>0</v>
      </c>
      <c r="RJ34">
        <v>2578.1721443685701</v>
      </c>
      <c r="RK34">
        <v>25.333366575103199</v>
      </c>
      <c r="RL34">
        <v>-2583.3711370240499</v>
      </c>
      <c r="RM34">
        <v>-6502.3755114492096</v>
      </c>
      <c r="RN34">
        <v>-2583.3711370240499</v>
      </c>
      <c r="RO34">
        <v>0</v>
      </c>
      <c r="RP34">
        <v>3762.6991748843898</v>
      </c>
      <c r="RQ34">
        <v>29.129823307183901</v>
      </c>
      <c r="RR34">
        <v>-3674.9612029821001</v>
      </c>
      <c r="RS34">
        <v>-5019.1523059382598</v>
      </c>
      <c r="RT34">
        <v>-3674.9612029821001</v>
      </c>
      <c r="RU34">
        <v>0</v>
      </c>
      <c r="RV34">
        <v>3107.1828392576999</v>
      </c>
      <c r="RW34">
        <v>26.1793134177579</v>
      </c>
      <c r="RX34">
        <v>-3182.9166314990498</v>
      </c>
      <c r="RY34">
        <v>-6712.40435072338</v>
      </c>
      <c r="RZ34">
        <v>-3182.9166314990498</v>
      </c>
      <c r="SA34">
        <v>0</v>
      </c>
      <c r="SB34">
        <v>1593.8865901305301</v>
      </c>
      <c r="SC34">
        <v>25.8722788872983</v>
      </c>
      <c r="SD34">
        <v>-1593.7908400712099</v>
      </c>
      <c r="SE34">
        <v>-4041.84098278695</v>
      </c>
      <c r="SF34">
        <v>-1593.7908400712099</v>
      </c>
      <c r="SG34">
        <v>0</v>
      </c>
      <c r="SH34">
        <v>9681.0910413500405</v>
      </c>
      <c r="SI34">
        <v>25.715622487207501</v>
      </c>
      <c r="SJ34">
        <v>-9714.4171096827704</v>
      </c>
      <c r="SK34">
        <v>-31010.0871662768</v>
      </c>
      <c r="SL34">
        <v>-9714.4171096827704</v>
      </c>
      <c r="SM34">
        <v>21.1111</v>
      </c>
      <c r="SN34">
        <v>23.8889</v>
      </c>
      <c r="SO34">
        <v>270.91533251218101</v>
      </c>
      <c r="SP34">
        <v>0</v>
      </c>
      <c r="SQ34">
        <v>24.5190648925247</v>
      </c>
      <c r="SR34">
        <v>0</v>
      </c>
      <c r="SS34">
        <v>0</v>
      </c>
      <c r="ST34">
        <v>0</v>
      </c>
      <c r="SU34">
        <v>0</v>
      </c>
      <c r="SV34">
        <v>36.734136288291701</v>
      </c>
      <c r="SW34">
        <v>24.485582978911999</v>
      </c>
      <c r="SX34">
        <v>0</v>
      </c>
      <c r="SY34">
        <v>0</v>
      </c>
      <c r="SZ34">
        <v>0</v>
      </c>
      <c r="TA34">
        <v>244.92122066104201</v>
      </c>
      <c r="TB34">
        <v>0</v>
      </c>
      <c r="TC34">
        <v>24.696372634185298</v>
      </c>
      <c r="TD34">
        <v>0</v>
      </c>
      <c r="TE34">
        <v>0</v>
      </c>
      <c r="TF34">
        <v>0</v>
      </c>
      <c r="TG34">
        <v>185.25752520086601</v>
      </c>
      <c r="TH34">
        <v>0</v>
      </c>
      <c r="TI34">
        <v>24.783095297995601</v>
      </c>
      <c r="TJ34">
        <v>0</v>
      </c>
      <c r="TK34">
        <v>0</v>
      </c>
      <c r="TL34">
        <v>0</v>
      </c>
      <c r="TM34">
        <v>1851.3516604040999</v>
      </c>
      <c r="TN34">
        <v>0</v>
      </c>
      <c r="TO34">
        <v>24.4724372530106</v>
      </c>
      <c r="TP34">
        <v>0</v>
      </c>
      <c r="TQ34">
        <v>0</v>
      </c>
      <c r="TR34">
        <v>0</v>
      </c>
      <c r="TS34">
        <v>0</v>
      </c>
      <c r="TT34">
        <v>3306.00993409787</v>
      </c>
      <c r="TU34">
        <v>24.723260758412302</v>
      </c>
      <c r="TV34">
        <v>-3304.4486168338299</v>
      </c>
      <c r="TW34">
        <v>-7474.42531915157</v>
      </c>
      <c r="TX34">
        <v>-3304.4486168338299</v>
      </c>
      <c r="TY34">
        <v>0</v>
      </c>
      <c r="TZ34">
        <v>4990.0328565539703</v>
      </c>
      <c r="UA34">
        <v>26.670340739224901</v>
      </c>
      <c r="UB34">
        <v>-4877.3380057964796</v>
      </c>
      <c r="UC34">
        <v>-6635.94888882333</v>
      </c>
      <c r="UD34">
        <v>-4877.3380057964796</v>
      </c>
      <c r="UE34">
        <v>0</v>
      </c>
      <c r="UF34">
        <v>3973.6221502707599</v>
      </c>
      <c r="UG34">
        <v>25.154898157203402</v>
      </c>
      <c r="UH34">
        <v>-4029.8721763977801</v>
      </c>
      <c r="UI34">
        <v>-7983.3774380313498</v>
      </c>
      <c r="UJ34">
        <v>-4029.8721763977801</v>
      </c>
      <c r="UK34">
        <v>0</v>
      </c>
      <c r="UL34">
        <v>2145.3435284084198</v>
      </c>
      <c r="UM34">
        <v>24.910480990130001</v>
      </c>
      <c r="UN34">
        <v>-2143.1768329512402</v>
      </c>
      <c r="UO34">
        <v>-4849.5631489439502</v>
      </c>
      <c r="UP34">
        <v>-2143.1768329512402</v>
      </c>
      <c r="UQ34">
        <v>0</v>
      </c>
      <c r="UR34">
        <v>12231.538201347599</v>
      </c>
      <c r="US34">
        <v>25.433432065705201</v>
      </c>
      <c r="UT34">
        <v>-12269.2435324582</v>
      </c>
      <c r="UU34">
        <v>-34109.146001393899</v>
      </c>
      <c r="UV34">
        <v>-12269.2435324582</v>
      </c>
      <c r="UW34">
        <v>21.1111</v>
      </c>
      <c r="UX34">
        <v>23.8889</v>
      </c>
      <c r="UY34">
        <v>163.439939894725</v>
      </c>
      <c r="UZ34">
        <v>0</v>
      </c>
      <c r="VA34">
        <v>24.573308836994901</v>
      </c>
      <c r="VB34">
        <v>0</v>
      </c>
      <c r="VC34">
        <v>0</v>
      </c>
      <c r="VD34">
        <v>0</v>
      </c>
      <c r="VE34">
        <v>0</v>
      </c>
      <c r="VF34">
        <v>161.690360269537</v>
      </c>
      <c r="VG34">
        <v>24.723243427037101</v>
      </c>
      <c r="VH34">
        <v>0</v>
      </c>
      <c r="VI34">
        <v>0</v>
      </c>
      <c r="VJ34">
        <v>0</v>
      </c>
      <c r="VK34">
        <v>137.613098103856</v>
      </c>
      <c r="VL34">
        <v>0</v>
      </c>
      <c r="VM34">
        <v>24.7376031548045</v>
      </c>
      <c r="VN34">
        <v>0</v>
      </c>
      <c r="VO34">
        <v>0</v>
      </c>
      <c r="VP34">
        <v>0</v>
      </c>
      <c r="VQ34">
        <v>112.590783713305</v>
      </c>
      <c r="VR34">
        <v>0</v>
      </c>
      <c r="VS34">
        <v>24.808013808098899</v>
      </c>
      <c r="VT34">
        <v>0</v>
      </c>
      <c r="VU34">
        <v>0</v>
      </c>
      <c r="VV34">
        <v>0</v>
      </c>
      <c r="VW34">
        <v>1608.59368381019</v>
      </c>
      <c r="VX34">
        <v>0</v>
      </c>
      <c r="VY34">
        <v>24.6923457382184</v>
      </c>
      <c r="VZ34">
        <v>0</v>
      </c>
      <c r="WA34">
        <v>0</v>
      </c>
      <c r="WB34">
        <v>0</v>
      </c>
      <c r="WC34">
        <v>0</v>
      </c>
      <c r="WD34">
        <v>3662.87637659454</v>
      </c>
      <c r="WE34">
        <v>24.773143362365399</v>
      </c>
      <c r="WF34">
        <v>-3685.1306776626798</v>
      </c>
      <c r="WG34">
        <v>-7845.96625568134</v>
      </c>
      <c r="WH34">
        <v>-3685.1306776626798</v>
      </c>
      <c r="WI34">
        <v>18835476.588177498</v>
      </c>
      <c r="WJ34">
        <v>0</v>
      </c>
      <c r="WK34">
        <v>5232.0768300493</v>
      </c>
      <c r="WL34">
        <v>26.597684380598299</v>
      </c>
      <c r="WM34">
        <v>-5113.2435222859403</v>
      </c>
      <c r="WN34">
        <v>-6908.3351772175602</v>
      </c>
      <c r="WO34">
        <v>-5113.2435222859403</v>
      </c>
      <c r="WP34">
        <v>21.1111</v>
      </c>
      <c r="WQ34">
        <v>23.8889</v>
      </c>
      <c r="WR34">
        <v>0</v>
      </c>
      <c r="WS34">
        <v>4269.8356661827102</v>
      </c>
      <c r="WT34">
        <v>25.1557462500745</v>
      </c>
      <c r="WU34">
        <v>-4276.1013082642103</v>
      </c>
      <c r="WV34">
        <v>-8231.7746372324691</v>
      </c>
      <c r="WW34">
        <v>-4276.1013082642103</v>
      </c>
      <c r="WX34">
        <v>8323219.8147108797</v>
      </c>
      <c r="WY34">
        <v>0</v>
      </c>
      <c r="WZ34">
        <v>2312.0055040863599</v>
      </c>
      <c r="XA34">
        <v>24.927175684180298</v>
      </c>
      <c r="XB34">
        <v>-2305.9667741837102</v>
      </c>
      <c r="XC34">
        <v>-4998.4985092512397</v>
      </c>
      <c r="XD34">
        <v>-2305.9667741837102</v>
      </c>
      <c r="XE34">
        <v>0</v>
      </c>
      <c r="XF34">
        <v>14356.908708798001</v>
      </c>
      <c r="XG34">
        <v>25.270051276313399</v>
      </c>
      <c r="XH34">
        <v>-14360.5928250405</v>
      </c>
      <c r="XI34">
        <v>-36745.468538793197</v>
      </c>
      <c r="XJ34">
        <v>-14360.5928250405</v>
      </c>
      <c r="XK34">
        <v>21.1111</v>
      </c>
      <c r="XL34">
        <v>23.8889</v>
      </c>
      <c r="XM34">
        <v>0</v>
      </c>
      <c r="XN34">
        <v>302.22165831602501</v>
      </c>
      <c r="XO34">
        <v>25.1251537900412</v>
      </c>
      <c r="XP34">
        <v>0</v>
      </c>
      <c r="XQ34">
        <v>0</v>
      </c>
      <c r="XR34">
        <v>0</v>
      </c>
      <c r="XS34">
        <v>0</v>
      </c>
      <c r="XT34">
        <v>610.37718600079597</v>
      </c>
      <c r="XU34">
        <v>25.147759248917499</v>
      </c>
      <c r="XV34">
        <v>0</v>
      </c>
      <c r="XW34">
        <v>0</v>
      </c>
      <c r="XX34">
        <v>0</v>
      </c>
      <c r="XY34">
        <v>0</v>
      </c>
      <c r="XZ34">
        <v>319.81819259089002</v>
      </c>
      <c r="YA34">
        <v>25.190185876434199</v>
      </c>
      <c r="YB34">
        <v>0</v>
      </c>
      <c r="YC34">
        <v>0</v>
      </c>
      <c r="YD34">
        <v>0</v>
      </c>
      <c r="YE34">
        <v>0</v>
      </c>
      <c r="YF34">
        <v>130.90604449880101</v>
      </c>
      <c r="YG34">
        <v>25.255615352951601</v>
      </c>
      <c r="YH34">
        <v>0</v>
      </c>
      <c r="YI34">
        <v>0</v>
      </c>
      <c r="YJ34">
        <v>0</v>
      </c>
      <c r="YK34">
        <v>0</v>
      </c>
      <c r="YL34">
        <v>1311.4207607727401</v>
      </c>
      <c r="YM34">
        <v>25.518546790322901</v>
      </c>
      <c r="YN34">
        <v>0</v>
      </c>
      <c r="YO34">
        <v>0</v>
      </c>
      <c r="YP34">
        <v>0</v>
      </c>
      <c r="YQ34">
        <v>0</v>
      </c>
      <c r="YR34">
        <v>747.80769179923197</v>
      </c>
      <c r="YS34">
        <v>19.498986803276001</v>
      </c>
      <c r="YT34">
        <v>0</v>
      </c>
      <c r="YU34">
        <v>0</v>
      </c>
      <c r="YV34">
        <v>0</v>
      </c>
      <c r="YW34">
        <v>0</v>
      </c>
      <c r="YX34">
        <v>798.655648684928</v>
      </c>
      <c r="YY34">
        <v>19.098677835586699</v>
      </c>
      <c r="YZ34">
        <v>0</v>
      </c>
      <c r="ZA34">
        <v>0</v>
      </c>
      <c r="ZB34">
        <v>0</v>
      </c>
      <c r="ZC34">
        <v>0</v>
      </c>
      <c r="ZD34">
        <v>835.02311413355199</v>
      </c>
      <c r="ZE34">
        <v>19.4755334716227</v>
      </c>
      <c r="ZF34">
        <v>0</v>
      </c>
      <c r="ZG34">
        <v>0</v>
      </c>
      <c r="ZH34">
        <v>0</v>
      </c>
      <c r="ZI34">
        <v>0</v>
      </c>
      <c r="ZJ34">
        <v>451.62731367084098</v>
      </c>
      <c r="ZK34">
        <v>19.649368735245101</v>
      </c>
      <c r="ZL34">
        <v>0</v>
      </c>
      <c r="ZM34">
        <v>0</v>
      </c>
      <c r="ZN34">
        <v>0</v>
      </c>
      <c r="ZO34">
        <v>0</v>
      </c>
      <c r="ZP34">
        <v>8325.0011557879607</v>
      </c>
      <c r="ZQ34">
        <v>18.025886745794999</v>
      </c>
      <c r="ZR34">
        <v>0</v>
      </c>
      <c r="ZS34">
        <v>0</v>
      </c>
      <c r="ZT34">
        <v>0</v>
      </c>
      <c r="ZU34">
        <v>0</v>
      </c>
      <c r="ZV34">
        <v>1917.6643694734801</v>
      </c>
      <c r="ZW34">
        <v>20.592905222031899</v>
      </c>
      <c r="ZX34">
        <v>0</v>
      </c>
      <c r="ZY34">
        <v>0</v>
      </c>
      <c r="ZZ34">
        <v>0</v>
      </c>
      <c r="AAA34">
        <v>0</v>
      </c>
      <c r="AAB34">
        <v>1756.2678836892401</v>
      </c>
      <c r="AAC34">
        <v>19.925297726660801</v>
      </c>
      <c r="AAD34">
        <v>0</v>
      </c>
      <c r="AAE34">
        <v>0</v>
      </c>
      <c r="AAF34">
        <v>0</v>
      </c>
      <c r="AAG34">
        <v>0</v>
      </c>
      <c r="AAH34">
        <v>2099.4946795425599</v>
      </c>
      <c r="AAI34">
        <v>20.5416713654249</v>
      </c>
      <c r="AAJ34">
        <v>0</v>
      </c>
      <c r="AAK34">
        <v>0</v>
      </c>
      <c r="AAL34">
        <v>0</v>
      </c>
      <c r="AAM34">
        <v>0</v>
      </c>
      <c r="AAN34">
        <v>1234.5896223233899</v>
      </c>
      <c r="AAO34">
        <v>20.7827782001171</v>
      </c>
      <c r="AAP34">
        <v>0</v>
      </c>
      <c r="AAQ34">
        <v>0</v>
      </c>
      <c r="AAR34">
        <v>0</v>
      </c>
      <c r="AAS34">
        <v>0</v>
      </c>
      <c r="AAT34">
        <v>14899.3083594822</v>
      </c>
      <c r="AAU34">
        <v>18.4052086768931</v>
      </c>
      <c r="AAV34">
        <v>0</v>
      </c>
      <c r="AAW34">
        <v>0</v>
      </c>
      <c r="AAX34">
        <v>0</v>
      </c>
      <c r="AAY34">
        <v>0</v>
      </c>
      <c r="AAZ34">
        <v>2072.15312351087</v>
      </c>
      <c r="ABA34">
        <v>20.582121945244399</v>
      </c>
      <c r="ABB34">
        <v>0</v>
      </c>
      <c r="ABC34">
        <v>0</v>
      </c>
      <c r="ABD34">
        <v>0</v>
      </c>
      <c r="ABE34">
        <v>0</v>
      </c>
      <c r="ABF34">
        <v>1836.97664070889</v>
      </c>
      <c r="ABG34">
        <v>19.918785609545999</v>
      </c>
      <c r="ABH34">
        <v>0</v>
      </c>
      <c r="ABI34">
        <v>0</v>
      </c>
      <c r="ABJ34">
        <v>0</v>
      </c>
      <c r="ABK34">
        <v>0</v>
      </c>
      <c r="ABL34">
        <v>2215.3580534749799</v>
      </c>
      <c r="ABM34">
        <v>20.535972310158101</v>
      </c>
      <c r="ABN34">
        <v>0</v>
      </c>
      <c r="ABO34">
        <v>0</v>
      </c>
      <c r="ABP34">
        <v>0</v>
      </c>
      <c r="ABQ34">
        <v>0</v>
      </c>
      <c r="ABR34">
        <v>1316.16542027382</v>
      </c>
      <c r="ABS34">
        <v>20.7547419057592</v>
      </c>
      <c r="ABT34">
        <v>0</v>
      </c>
      <c r="ABU34">
        <v>0</v>
      </c>
      <c r="ABV34">
        <v>0</v>
      </c>
      <c r="ABW34">
        <v>0</v>
      </c>
      <c r="ABX34">
        <v>16059.225769594799</v>
      </c>
      <c r="ABY34">
        <v>18.3759237632493</v>
      </c>
      <c r="ABZ34">
        <v>0</v>
      </c>
      <c r="ACA34">
        <v>0</v>
      </c>
      <c r="ACB34">
        <v>0</v>
      </c>
      <c r="ACC34">
        <v>0.85560676543887304</v>
      </c>
      <c r="ACD34">
        <v>63119553.502088197</v>
      </c>
      <c r="ACE34">
        <v>108098.01</v>
      </c>
      <c r="ACF34">
        <v>21.718682059923701</v>
      </c>
      <c r="ACG34">
        <v>7.22</v>
      </c>
      <c r="ACH34">
        <v>1.7840434750454399</v>
      </c>
      <c r="ACI34">
        <v>125631.219306136</v>
      </c>
      <c r="ACJ34">
        <v>6.1653293537180298</v>
      </c>
      <c r="ACK34">
        <v>21.11</v>
      </c>
      <c r="ACL34">
        <v>26.066324641322598</v>
      </c>
      <c r="ACM34">
        <v>6.0640328869694899</v>
      </c>
      <c r="ACN34">
        <v>25653956.087664802</v>
      </c>
      <c r="ACO34">
        <v>21545.4282509818</v>
      </c>
      <c r="ACP34">
        <v>89406.139634507606</v>
      </c>
      <c r="ACR34">
        <v>44608.629334933197</v>
      </c>
      <c r="ACT34">
        <v>134014.76896944101</v>
      </c>
      <c r="ACV34">
        <v>25.8230377543751</v>
      </c>
      <c r="ACW34">
        <v>23.885051001407302</v>
      </c>
      <c r="ACX34">
        <v>1.7</v>
      </c>
      <c r="ACY34">
        <v>6.62042958589696</v>
      </c>
      <c r="ACZ34">
        <v>0.75094142987407997</v>
      </c>
      <c r="ADA34">
        <v>25.708041872930799</v>
      </c>
      <c r="ADB34">
        <v>23.8894301875326</v>
      </c>
      <c r="ADC34">
        <v>1.7</v>
      </c>
      <c r="ADD34">
        <v>6.5176925215195496</v>
      </c>
      <c r="ADE34">
        <v>0.75050238669049396</v>
      </c>
      <c r="ADF34">
        <v>25.764442594828498</v>
      </c>
      <c r="ADG34">
        <v>23.933792172280899</v>
      </c>
      <c r="ADH34">
        <v>1.7</v>
      </c>
      <c r="ADI34">
        <v>5.4143378346083004</v>
      </c>
      <c r="ADJ34">
        <v>0.75141173042162801</v>
      </c>
      <c r="ADK34">
        <v>25.0366499307592</v>
      </c>
      <c r="ADL34">
        <v>23.7790024320919</v>
      </c>
      <c r="ADM34">
        <v>1.7</v>
      </c>
      <c r="ADN34">
        <v>13.5151285062665</v>
      </c>
      <c r="ADO34">
        <v>0.74942699134039703</v>
      </c>
      <c r="ADP34">
        <v>24.553658061180599</v>
      </c>
      <c r="ADQ34">
        <v>23.32423823029</v>
      </c>
      <c r="ADR34">
        <v>1.7</v>
      </c>
      <c r="ADS34">
        <v>10.298237560840199</v>
      </c>
      <c r="ADT34">
        <v>0.752904193096534</v>
      </c>
      <c r="ADU34">
        <v>24.993540566800501</v>
      </c>
      <c r="ADV34">
        <v>23.615201705095</v>
      </c>
      <c r="ADW34">
        <v>1.7</v>
      </c>
      <c r="ADX34">
        <v>9.2888230902786297</v>
      </c>
      <c r="ADY34">
        <v>0.74121631584604797</v>
      </c>
      <c r="ADZ34">
        <v>25.4422586850824</v>
      </c>
      <c r="AEA34">
        <v>23.743605951618601</v>
      </c>
      <c r="AEB34">
        <v>1.7</v>
      </c>
      <c r="AEC34">
        <v>5.40875121335496</v>
      </c>
      <c r="AED34">
        <v>0.70024198220473</v>
      </c>
      <c r="AEE34">
        <v>24.760304011134401</v>
      </c>
      <c r="AEF34">
        <v>23.8250038403418</v>
      </c>
      <c r="AEG34">
        <v>1.7</v>
      </c>
      <c r="AEH34">
        <v>11.1839752161515</v>
      </c>
      <c r="AEI34">
        <v>0.75027579977685499</v>
      </c>
      <c r="AEJ34">
        <v>24.681268047866102</v>
      </c>
      <c r="AEK34">
        <v>23.619330217815602</v>
      </c>
      <c r="AEL34">
        <v>1.7</v>
      </c>
      <c r="AEM34">
        <v>9.4051612348516098</v>
      </c>
      <c r="AEN34">
        <v>0.75179006328586995</v>
      </c>
      <c r="AEO34">
        <v>24.822033944038498</v>
      </c>
      <c r="AEP34">
        <v>23.6544226588207</v>
      </c>
      <c r="AEQ34">
        <v>1.7</v>
      </c>
      <c r="AER34">
        <v>7.97324289134946</v>
      </c>
      <c r="AES34">
        <v>0.70890896721602403</v>
      </c>
      <c r="AET34">
        <v>25.027643944112299</v>
      </c>
      <c r="AEU34">
        <v>23.7980112523706</v>
      </c>
      <c r="AEV34">
        <v>1.7</v>
      </c>
      <c r="AEW34">
        <v>5.3475019978617198</v>
      </c>
      <c r="AEX34">
        <v>0.70043093833402803</v>
      </c>
      <c r="AEY34">
        <v>24.785696446064701</v>
      </c>
      <c r="AEZ34">
        <v>23.8189752563365</v>
      </c>
      <c r="AFA34">
        <v>1.7</v>
      </c>
      <c r="AFB34">
        <v>9.4289428576946008</v>
      </c>
      <c r="AFC34">
        <v>0.74912928419102698</v>
      </c>
      <c r="AFD34">
        <v>24.741243371199701</v>
      </c>
      <c r="AFE34">
        <v>23.666765304299101</v>
      </c>
      <c r="AFF34">
        <v>1.7</v>
      </c>
      <c r="AFG34">
        <v>9.3427295742745695</v>
      </c>
      <c r="AFH34">
        <v>0.751492674868244</v>
      </c>
      <c r="AFI34">
        <v>24.880284771431398</v>
      </c>
      <c r="AFJ34">
        <v>23.650442523560798</v>
      </c>
      <c r="AFK34">
        <v>1.7</v>
      </c>
      <c r="AFL34">
        <v>7.0065868211854898</v>
      </c>
      <c r="AFM34">
        <v>0.70054405443392498</v>
      </c>
      <c r="AFN34">
        <v>25.0347062197398</v>
      </c>
      <c r="AFO34">
        <v>23.7979533378141</v>
      </c>
      <c r="AFP34">
        <v>1.7</v>
      </c>
      <c r="AFQ34">
        <v>5.0142998091239797</v>
      </c>
      <c r="AFR34">
        <v>0.70068766086044998</v>
      </c>
      <c r="AFS34">
        <v>-0.64287811644666604</v>
      </c>
      <c r="AFT34">
        <v>-0.63249702587874701</v>
      </c>
      <c r="AFU34">
        <v>-0.63347112011937301</v>
      </c>
      <c r="AFV34">
        <v>-0.59182584775881397</v>
      </c>
      <c r="AFW34">
        <v>-0.53674609838583198</v>
      </c>
      <c r="AFX34">
        <v>-0.53971232604878905</v>
      </c>
      <c r="AFY34">
        <v>-0.53758479052061703</v>
      </c>
      <c r="AFZ34">
        <v>-0.33168120948086599</v>
      </c>
      <c r="AGA34">
        <v>-0.50361594917950703</v>
      </c>
      <c r="AGB34">
        <v>-0.503993924381818</v>
      </c>
      <c r="AGC34">
        <v>-0.50773564047545305</v>
      </c>
      <c r="AGD34">
        <v>-0.28413646377738699</v>
      </c>
      <c r="AGE34">
        <v>-0.63523552291329599</v>
      </c>
      <c r="AGF34">
        <v>-0.56458983209628499</v>
      </c>
      <c r="AGG34">
        <v>-0.48422832946163602</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B34">
        <v>0</v>
      </c>
      <c r="AID34">
        <v>0</v>
      </c>
      <c r="AIF34">
        <v>0</v>
      </c>
      <c r="AIH34">
        <v>0</v>
      </c>
      <c r="AIJ34">
        <v>0</v>
      </c>
      <c r="AIL34">
        <v>0</v>
      </c>
      <c r="AIN34">
        <v>0</v>
      </c>
      <c r="AIP34">
        <v>0</v>
      </c>
      <c r="AIR34">
        <v>0</v>
      </c>
      <c r="AIT34">
        <v>0</v>
      </c>
      <c r="AIV34">
        <v>0</v>
      </c>
      <c r="AIX34">
        <v>0</v>
      </c>
      <c r="AIZ34">
        <v>0</v>
      </c>
      <c r="AJB34">
        <v>0</v>
      </c>
      <c r="AJD34">
        <v>0</v>
      </c>
      <c r="AJE34">
        <v>2.7235349872801202E-3</v>
      </c>
      <c r="AJG34">
        <v>129447.26416511901</v>
      </c>
      <c r="AJJ34">
        <v>10297.732011738901</v>
      </c>
      <c r="AJL34">
        <v>2497.52910527002</v>
      </c>
      <c r="AJM34">
        <v>578.590257016137</v>
      </c>
      <c r="AJN34">
        <v>62.856345912597</v>
      </c>
      <c r="AJO34">
        <v>203.531399031831</v>
      </c>
      <c r="AJP34">
        <v>353.64669099016402</v>
      </c>
      <c r="AJQ34">
        <v>609.91793132177497</v>
      </c>
      <c r="AJR34">
        <v>64.651921767049402</v>
      </c>
      <c r="AJS34">
        <v>179.40598195240901</v>
      </c>
      <c r="AJT34">
        <v>290.94767598907703</v>
      </c>
      <c r="AJU34">
        <v>376.826049695449</v>
      </c>
      <c r="AJV34">
        <v>31.094108447460499</v>
      </c>
      <c r="AJW34">
        <v>82.387553077746304</v>
      </c>
      <c r="AJX34">
        <v>256.873205745875</v>
      </c>
      <c r="AJY34">
        <v>0</v>
      </c>
      <c r="AJZ34">
        <v>0</v>
      </c>
      <c r="AKA34">
        <v>0</v>
      </c>
      <c r="AKB34">
        <v>129447.26416511901</v>
      </c>
      <c r="AKC34">
        <v>0</v>
      </c>
      <c r="AKD34">
        <v>0</v>
      </c>
      <c r="AKE34">
        <v>0</v>
      </c>
      <c r="AKF34">
        <v>0</v>
      </c>
      <c r="AKG34">
        <v>14.8436780339251</v>
      </c>
      <c r="AKH34">
        <v>14.8436780339251</v>
      </c>
      <c r="AKI34">
        <v>0</v>
      </c>
      <c r="AKJ34">
        <v>0</v>
      </c>
      <c r="AKK34">
        <v>0</v>
      </c>
      <c r="AKL34">
        <v>0</v>
      </c>
      <c r="AKM34">
        <v>0</v>
      </c>
      <c r="AKN34">
        <v>14.8436780339251</v>
      </c>
      <c r="AKO34">
        <v>14.8436780339251</v>
      </c>
      <c r="AKP34">
        <v>0</v>
      </c>
      <c r="AKQ34">
        <v>0</v>
      </c>
      <c r="AKR34">
        <v>0</v>
      </c>
      <c r="AKV34">
        <v>784696.34345319297</v>
      </c>
      <c r="AKZ34">
        <v>4674616.5748551702</v>
      </c>
      <c r="ALD34">
        <v>24.203716691265999</v>
      </c>
      <c r="ALE34">
        <v>21.11</v>
      </c>
      <c r="ALF34">
        <v>12.128065773938999</v>
      </c>
      <c r="ALG34">
        <v>156836.941983597</v>
      </c>
      <c r="ALH34">
        <v>2546.8550669596498</v>
      </c>
      <c r="ALJ34">
        <v>14.8409157090399</v>
      </c>
      <c r="ALK34">
        <v>8.9893550032910403E-3</v>
      </c>
      <c r="ALL34">
        <v>11.6398290007575</v>
      </c>
      <c r="ALM34">
        <v>23.10275</v>
      </c>
      <c r="ALN34">
        <v>11.6398290007575</v>
      </c>
      <c r="ALO34">
        <v>0</v>
      </c>
      <c r="ALP34">
        <v>24.9026776977814</v>
      </c>
      <c r="ALQ34">
        <v>9.5273468755135097E-3</v>
      </c>
      <c r="ALR34">
        <v>48.504781939941999</v>
      </c>
      <c r="ALS34">
        <v>11.6398290007575</v>
      </c>
      <c r="ALT34">
        <v>14.840915899308801</v>
      </c>
      <c r="ALU34">
        <v>11.6398290007575</v>
      </c>
      <c r="ALV34">
        <v>15.560016825848299</v>
      </c>
      <c r="ALW34">
        <v>11.6398290007575</v>
      </c>
      <c r="ALX34">
        <v>7.22</v>
      </c>
      <c r="ALY34">
        <v>2.1377593712078201E-3</v>
      </c>
      <c r="ALZ34">
        <v>21.696760601513098</v>
      </c>
      <c r="AMA34">
        <v>2.1377593712078201E-3</v>
      </c>
      <c r="AMB34">
        <v>0</v>
      </c>
      <c r="AMC34">
        <v>21.718682059923701</v>
      </c>
      <c r="AMD34">
        <v>1.7840429974518401E-3</v>
      </c>
      <c r="AME34">
        <v>21.696760601513098</v>
      </c>
      <c r="AMF34">
        <v>2.1377593712078201E-3</v>
      </c>
      <c r="AMG34">
        <v>7.22</v>
      </c>
      <c r="AMH34">
        <v>2.1377593712078201E-3</v>
      </c>
      <c r="AMI34">
        <v>1.21280625272207E-2</v>
      </c>
      <c r="AMJ34">
        <v>11.6398290007575</v>
      </c>
      <c r="AMK34">
        <v>19.775493913563601</v>
      </c>
      <c r="AML34">
        <v>0.228389488631635</v>
      </c>
      <c r="AMM34">
        <v>18.041791064558598</v>
      </c>
      <c r="AMN34">
        <v>1.0095318940925599</v>
      </c>
      <c r="AMO34">
        <v>19.5780787452703</v>
      </c>
      <c r="AMP34">
        <v>0.61519354551732297</v>
      </c>
      <c r="AMQ34">
        <v>20.017579284049301</v>
      </c>
      <c r="AMR34">
        <v>0.41720706282141601</v>
      </c>
      <c r="AMS34">
        <v>19.670257517766199</v>
      </c>
      <c r="AMT34">
        <v>0.47472182124088402</v>
      </c>
      <c r="AMU34">
        <v>18.418958790226501</v>
      </c>
      <c r="AMV34">
        <v>1.3622703463045001</v>
      </c>
      <c r="AMW34">
        <v>20.402878061116301</v>
      </c>
      <c r="AMX34">
        <v>0.94854689850669904</v>
      </c>
      <c r="AMY34">
        <v>20.922963312537998</v>
      </c>
      <c r="AMZ34">
        <v>0.42461802175743502</v>
      </c>
      <c r="ANA34">
        <v>21.0149051875397</v>
      </c>
      <c r="ANB34">
        <v>0.71715863303609795</v>
      </c>
      <c r="ANC34">
        <v>20.8113998471967</v>
      </c>
      <c r="AND34">
        <v>0.80500629560021997</v>
      </c>
      <c r="ANE34">
        <v>18.400356239589001</v>
      </c>
      <c r="ANF34">
        <v>1.58275592428055</v>
      </c>
      <c r="ANG34">
        <v>20.4176347897026</v>
      </c>
      <c r="ANH34">
        <v>0.98378138568126905</v>
      </c>
      <c r="ANI34">
        <v>20.9026911913272</v>
      </c>
      <c r="ANJ34">
        <v>0.45449839348930299</v>
      </c>
      <c r="ANK34">
        <v>20.932010038058198</v>
      </c>
      <c r="ANL34">
        <v>0.772177342253905</v>
      </c>
      <c r="ANM34">
        <v>20.7730708043938</v>
      </c>
      <c r="ANN34">
        <v>0.84397194754369997</v>
      </c>
      <c r="ANO34">
        <v>2.7450438123038201</v>
      </c>
      <c r="ANP34">
        <v>4.25760019520495</v>
      </c>
      <c r="ANQ34">
        <v>4.6371849932487299</v>
      </c>
      <c r="ANR34">
        <v>18.041791064558598</v>
      </c>
      <c r="ANS34">
        <v>19.0812520087159</v>
      </c>
      <c r="ANT34">
        <v>19.6648400284468</v>
      </c>
      <c r="ANU34">
        <v>19.530557048912399</v>
      </c>
      <c r="ANV34">
        <v>19.5175025621513</v>
      </c>
      <c r="ANW34">
        <v>18.418958790226501</v>
      </c>
      <c r="ANX34">
        <v>19.9074818862664</v>
      </c>
      <c r="ANY34">
        <v>20.802634719912099</v>
      </c>
      <c r="ANZ34">
        <v>20.606762670812302</v>
      </c>
      <c r="AOA34">
        <v>20.614128893706798</v>
      </c>
      <c r="AOB34">
        <v>18.400356239589001</v>
      </c>
      <c r="AOC34">
        <v>19.9137571123565</v>
      </c>
      <c r="AOD34">
        <v>20.787103634442602</v>
      </c>
      <c r="AOE34">
        <v>20.600850235522302</v>
      </c>
      <c r="AOF34">
        <v>20.625948621493698</v>
      </c>
      <c r="AOG34">
        <v>24.9026776977814</v>
      </c>
      <c r="AOH34">
        <v>11.6398290007575</v>
      </c>
      <c r="AOI34">
        <v>25.0768955898561</v>
      </c>
      <c r="AOJ34">
        <v>11.6398290007575</v>
      </c>
    </row>
    <row r="35" spans="1:1076">
      <c r="A35" t="s">
        <v>2979</v>
      </c>
      <c r="B35">
        <v>24.416250000000002</v>
      </c>
      <c r="D35">
        <v>17.194982437036199</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1409.46940212662</v>
      </c>
      <c r="EN35">
        <v>5850.8731109705604</v>
      </c>
      <c r="EO35">
        <v>4286.9401035486499</v>
      </c>
      <c r="EP35">
        <v>931.45200510221105</v>
      </c>
      <c r="EQ35">
        <v>0</v>
      </c>
      <c r="ER35">
        <v>1460.3389061662699</v>
      </c>
      <c r="ES35">
        <v>6288.6501002170098</v>
      </c>
      <c r="ET35">
        <v>4577.8379731757004</v>
      </c>
      <c r="EU35">
        <v>6.6688498142813604</v>
      </c>
      <c r="EV35">
        <v>966.15448358955098</v>
      </c>
      <c r="EW35">
        <v>0</v>
      </c>
      <c r="EX35">
        <v>1416.60562009869</v>
      </c>
      <c r="EY35">
        <v>23.8950722037997</v>
      </c>
      <c r="EZ35">
        <v>6243.2758189000597</v>
      </c>
      <c r="FA35">
        <v>4536.92645280546</v>
      </c>
      <c r="FB35">
        <v>6.66934865840655</v>
      </c>
      <c r="FC35">
        <v>936.46160693045704</v>
      </c>
      <c r="FD35">
        <v>0</v>
      </c>
      <c r="FE35">
        <v>0</v>
      </c>
      <c r="FF35">
        <v>0</v>
      </c>
      <c r="FG35">
        <v>0</v>
      </c>
      <c r="FH35">
        <v>0</v>
      </c>
      <c r="FI35">
        <v>0</v>
      </c>
      <c r="FJ35">
        <v>0</v>
      </c>
      <c r="FK35">
        <v>0</v>
      </c>
      <c r="FL35">
        <v>0</v>
      </c>
      <c r="FM35">
        <v>0</v>
      </c>
      <c r="FN35">
        <v>0</v>
      </c>
      <c r="FO35">
        <v>2.45251372506161E-2</v>
      </c>
      <c r="FP35">
        <v>0</v>
      </c>
      <c r="FQ35">
        <v>3.7712464405102401E-3</v>
      </c>
      <c r="FR35">
        <v>0</v>
      </c>
      <c r="FS35">
        <v>936.46160693045704</v>
      </c>
      <c r="FT35">
        <v>0</v>
      </c>
      <c r="FU35">
        <v>357.859186907913</v>
      </c>
      <c r="FV35">
        <v>0</v>
      </c>
      <c r="FW35">
        <v>0</v>
      </c>
      <c r="FX35">
        <v>0</v>
      </c>
      <c r="FY35">
        <v>2.45251372506161E-2</v>
      </c>
      <c r="FZ35">
        <v>0</v>
      </c>
      <c r="GA35">
        <v>3.7712464405102401E-3</v>
      </c>
      <c r="GB35">
        <v>50.371428820513799</v>
      </c>
      <c r="GC35">
        <v>2.6948986610879402</v>
      </c>
      <c r="GD35">
        <v>-79.576147678392303</v>
      </c>
      <c r="GE35">
        <v>309.64035036885502</v>
      </c>
      <c r="GF35">
        <v>240.28015880643801</v>
      </c>
      <c r="GG35">
        <v>328.83772977872502</v>
      </c>
      <c r="GH35">
        <v>160.71466773151101</v>
      </c>
      <c r="GI35">
        <v>151.117063615099</v>
      </c>
      <c r="GJ35">
        <v>132.30888550386601</v>
      </c>
      <c r="GK35">
        <v>32.882593399791197</v>
      </c>
      <c r="GL35">
        <v>19.072794274266901</v>
      </c>
      <c r="GM35">
        <v>-114.43955341883</v>
      </c>
      <c r="GN35">
        <v>-19.3834990037961</v>
      </c>
      <c r="GO35">
        <v>24.331964087031899</v>
      </c>
      <c r="GP35">
        <v>24.7613338564542</v>
      </c>
      <c r="GQ35">
        <v>-21.8915073402442</v>
      </c>
      <c r="GR35">
        <v>-190.00245422414201</v>
      </c>
      <c r="GS35">
        <v>-631.44735359749302</v>
      </c>
      <c r="GT35">
        <v>55.299714630378801</v>
      </c>
      <c r="GU35">
        <v>25.140574079634401</v>
      </c>
      <c r="GV35">
        <v>25.8999715700416</v>
      </c>
      <c r="GW35">
        <v>50.3079727990118</v>
      </c>
      <c r="GX35">
        <v>-71.156831445517</v>
      </c>
      <c r="GY35">
        <v>-654.89982302558201</v>
      </c>
      <c r="GZ35">
        <v>-2.3865676797072699</v>
      </c>
      <c r="HA35">
        <v>24.584491927365601</v>
      </c>
      <c r="HB35">
        <v>25.075276783685101</v>
      </c>
      <c r="HC35">
        <v>5.0928789255681103E-2</v>
      </c>
      <c r="HD35">
        <v>-129.05641588586599</v>
      </c>
      <c r="HE35">
        <v>-625.73770954539395</v>
      </c>
      <c r="HF35">
        <v>-15.528968906602699</v>
      </c>
      <c r="HG35">
        <v>24.555014166694601</v>
      </c>
      <c r="HH35">
        <v>24.9538426347507</v>
      </c>
      <c r="HI35">
        <v>-18.899454551087601</v>
      </c>
      <c r="HJ35">
        <v>-125.332562315803</v>
      </c>
      <c r="HK35">
        <v>-373.37233870416998</v>
      </c>
      <c r="HL35">
        <v>87.363933909085503</v>
      </c>
      <c r="HM35">
        <v>25.542602980160598</v>
      </c>
      <c r="HN35">
        <v>25.514402065340601</v>
      </c>
      <c r="HO35">
        <v>186.33424734001801</v>
      </c>
      <c r="HP35">
        <v>26.392997261603899</v>
      </c>
      <c r="HQ35">
        <v>25.3128606361621</v>
      </c>
      <c r="HR35">
        <v>68.568548565522093</v>
      </c>
      <c r="HS35">
        <v>297.62771255377999</v>
      </c>
      <c r="HT35">
        <v>27.033047419853901</v>
      </c>
      <c r="HU35">
        <v>26.151682667468599</v>
      </c>
      <c r="HV35">
        <v>133.17109306507101</v>
      </c>
      <c r="HW35">
        <v>208.02766761850901</v>
      </c>
      <c r="HX35">
        <v>27.145131596000599</v>
      </c>
      <c r="HY35">
        <v>142.93039516658601</v>
      </c>
      <c r="HZ35">
        <v>25.977251361352501</v>
      </c>
      <c r="IA35">
        <v>25.697820824573299</v>
      </c>
      <c r="IB35">
        <v>206.23788780663</v>
      </c>
      <c r="IC35">
        <v>110.941294345421</v>
      </c>
      <c r="ID35">
        <v>188.80765894870001</v>
      </c>
      <c r="IE35">
        <v>25.8488027681578</v>
      </c>
      <c r="IF35">
        <v>110.104703771639</v>
      </c>
      <c r="IG35">
        <v>25.836485569903001</v>
      </c>
      <c r="IH35">
        <v>25.6132387788203</v>
      </c>
      <c r="II35">
        <v>25.5456259730338</v>
      </c>
      <c r="IJ35">
        <v>99.437427285156502</v>
      </c>
      <c r="IK35">
        <v>31.869535103230799</v>
      </c>
      <c r="IL35">
        <v>47.8412046817704</v>
      </c>
      <c r="IM35">
        <v>67.573589891893903</v>
      </c>
      <c r="IN35">
        <v>25.436620394203501</v>
      </c>
      <c r="IO35">
        <v>0.51535294178535995</v>
      </c>
      <c r="IP35">
        <v>28.284965506198699</v>
      </c>
      <c r="IQ35">
        <v>55.293246989266201</v>
      </c>
      <c r="IR35">
        <v>130.288146013524</v>
      </c>
      <c r="IS35">
        <v>103.834595995942</v>
      </c>
      <c r="IT35">
        <v>39.303089969264398</v>
      </c>
      <c r="IU35">
        <v>-849.16050734559894</v>
      </c>
      <c r="IV35">
        <v>-10.9359067129305</v>
      </c>
      <c r="IW35">
        <v>24.6915364950714</v>
      </c>
      <c r="IX35">
        <v>25.3128606361621</v>
      </c>
      <c r="IY35">
        <v>11.620855574965701</v>
      </c>
      <c r="IZ35">
        <v>-131.68511161764201</v>
      </c>
      <c r="JA35">
        <v>-704.46117062293604</v>
      </c>
      <c r="JB35">
        <v>63.7995075276514</v>
      </c>
      <c r="JC35">
        <v>25.836529214572199</v>
      </c>
      <c r="JD35">
        <v>27.145131596000599</v>
      </c>
      <c r="JE35">
        <v>161.062828314808</v>
      </c>
      <c r="JF35">
        <v>-44.8036184705594</v>
      </c>
      <c r="JG35">
        <v>-829.213544564009</v>
      </c>
      <c r="JH35">
        <v>2.5325746758318601</v>
      </c>
      <c r="JI35">
        <v>25.0322931242045</v>
      </c>
      <c r="JJ35">
        <v>25.8488027681578</v>
      </c>
      <c r="JK35">
        <v>74.769907311852293</v>
      </c>
      <c r="JL35">
        <v>-85.312654214068203</v>
      </c>
      <c r="JM35">
        <v>-776.63156699199203</v>
      </c>
      <c r="JN35">
        <v>-9.1940532162989097</v>
      </c>
      <c r="JO35">
        <v>24.865517861165301</v>
      </c>
      <c r="JP35">
        <v>25.436620394203501</v>
      </c>
      <c r="JQ35">
        <v>0.27666184702945301</v>
      </c>
      <c r="JR35">
        <v>1.3188324947911301</v>
      </c>
      <c r="JS35">
        <v>1.20717042685237</v>
      </c>
      <c r="JT35">
        <v>-85.167295165313803</v>
      </c>
      <c r="JU35">
        <v>-407.19596064024802</v>
      </c>
      <c r="JV35">
        <v>130.24124941461099</v>
      </c>
      <c r="JW35">
        <v>253.17636968884199</v>
      </c>
      <c r="JX35">
        <v>236.96792518856</v>
      </c>
      <c r="JY35">
        <v>342.52148203246099</v>
      </c>
      <c r="JZ35">
        <v>237.37977699406099</v>
      </c>
      <c r="KA35">
        <v>320.50792012581599</v>
      </c>
      <c r="KB35">
        <v>168.56111954731301</v>
      </c>
      <c r="KC35">
        <v>140.51683466899601</v>
      </c>
      <c r="KD35">
        <v>291.00339466343002</v>
      </c>
      <c r="KE35">
        <v>75.8922663455308</v>
      </c>
      <c r="KF35">
        <v>27.117441880879699</v>
      </c>
      <c r="KG35">
        <v>244.817913075501</v>
      </c>
      <c r="KH35">
        <v>0.66711374104032495</v>
      </c>
      <c r="KI35">
        <v>134.93023285117201</v>
      </c>
      <c r="KJ35">
        <v>123.183364190238</v>
      </c>
      <c r="KK35">
        <v>22.213119703057401</v>
      </c>
      <c r="KL35">
        <v>26.357852748218502</v>
      </c>
      <c r="KM35">
        <v>26.146601254859299</v>
      </c>
      <c r="KN35">
        <v>316.566834358591</v>
      </c>
      <c r="KO35">
        <v>27.0555117916828</v>
      </c>
      <c r="KP35">
        <v>49.147033739823399</v>
      </c>
      <c r="KQ35">
        <v>324.591843639915</v>
      </c>
      <c r="KR35">
        <v>1135.36834621207</v>
      </c>
      <c r="KS35">
        <v>117.74571373339199</v>
      </c>
      <c r="KT35">
        <v>27.523885256282998</v>
      </c>
      <c r="KU35">
        <v>27.9197272050489</v>
      </c>
      <c r="KV35">
        <v>475.34299302044201</v>
      </c>
      <c r="KW35">
        <v>27.995991622695399</v>
      </c>
      <c r="KX35">
        <v>48.873166908320798</v>
      </c>
      <c r="KY35">
        <v>320.14896010764602</v>
      </c>
      <c r="KZ35">
        <v>649.65075777636196</v>
      </c>
      <c r="LA35">
        <v>40.0450623216121</v>
      </c>
      <c r="LB35">
        <v>26.6873213507297</v>
      </c>
      <c r="LC35">
        <v>26.694680894275699</v>
      </c>
      <c r="LD35">
        <v>409.35939196088202</v>
      </c>
      <c r="LE35">
        <v>27.301106719536399</v>
      </c>
      <c r="LF35">
        <v>49.149930871809403</v>
      </c>
      <c r="LG35">
        <v>357.55023187697702</v>
      </c>
      <c r="LH35">
        <v>1085.1785538946699</v>
      </c>
      <c r="LI35">
        <v>8.3873908974944698</v>
      </c>
      <c r="LJ35">
        <v>26.417011563647101</v>
      </c>
      <c r="LK35">
        <v>26.220922196787399</v>
      </c>
      <c r="LL35">
        <v>164.73862160527401</v>
      </c>
      <c r="LM35">
        <v>27.062877076217699</v>
      </c>
      <c r="LN35">
        <v>47.714365392000303</v>
      </c>
      <c r="LO35">
        <v>175.82225232405699</v>
      </c>
      <c r="LP35">
        <v>661.59406379833104</v>
      </c>
      <c r="LQ35">
        <v>28.738555067141299</v>
      </c>
      <c r="LR35">
        <v>19.766512806532301</v>
      </c>
      <c r="LS35">
        <v>16.314</v>
      </c>
      <c r="LT35">
        <v>117.133803288026</v>
      </c>
      <c r="LU35">
        <v>-1222.67849391042</v>
      </c>
      <c r="LV35">
        <v>21.132546535010501</v>
      </c>
      <c r="LW35">
        <v>23.780012819452601</v>
      </c>
      <c r="LX35">
        <v>629.33303011317605</v>
      </c>
      <c r="LY35">
        <v>74.480159898797993</v>
      </c>
      <c r="LZ35">
        <v>19.870300023400901</v>
      </c>
      <c r="MA35">
        <v>16.314</v>
      </c>
      <c r="MB35">
        <v>160.859912304679</v>
      </c>
      <c r="MC35">
        <v>-909.63707766097502</v>
      </c>
      <c r="MD35">
        <v>21.518867608822401</v>
      </c>
      <c r="ME35">
        <v>24.917453733627301</v>
      </c>
      <c r="MF35">
        <v>553.41332004403102</v>
      </c>
      <c r="MG35">
        <v>43.509860181292602</v>
      </c>
      <c r="MH35">
        <v>19.831763641746299</v>
      </c>
      <c r="MI35">
        <v>16.314</v>
      </c>
      <c r="MJ35">
        <v>178.84377352638501</v>
      </c>
      <c r="MK35">
        <v>-1204.53306746257</v>
      </c>
      <c r="ML35">
        <v>21.232479994804699</v>
      </c>
      <c r="MM35">
        <v>24.0799681047821</v>
      </c>
      <c r="MN35">
        <v>704.04737434602896</v>
      </c>
      <c r="MO35">
        <v>17.544991737117801</v>
      </c>
      <c r="MP35">
        <v>19.869206259246202</v>
      </c>
      <c r="MQ35">
        <v>16.314</v>
      </c>
      <c r="MR35">
        <v>61.1606209132514</v>
      </c>
      <c r="MS35">
        <v>-789.26955976699196</v>
      </c>
      <c r="MT35">
        <v>21.239732408089001</v>
      </c>
      <c r="MU35">
        <v>23.875238883727999</v>
      </c>
      <c r="MV35">
        <v>387.50739303335598</v>
      </c>
      <c r="MW35">
        <v>63.992950591528299</v>
      </c>
      <c r="MX35">
        <v>22.705842530433902</v>
      </c>
      <c r="MY35">
        <v>23.890030307371799</v>
      </c>
      <c r="MZ35">
        <v>941.21860777627796</v>
      </c>
      <c r="NA35">
        <v>679.38076189147398</v>
      </c>
      <c r="NB35">
        <v>23.0372741869778</v>
      </c>
      <c r="NC35">
        <v>24.869973170543101</v>
      </c>
      <c r="ND35">
        <v>936.40704955083902</v>
      </c>
      <c r="NE35">
        <v>107.950570672054</v>
      </c>
      <c r="NF35">
        <v>22.912367334102701</v>
      </c>
      <c r="NG35">
        <v>24.3543463589255</v>
      </c>
      <c r="NH35">
        <v>792.08395164912997</v>
      </c>
      <c r="NI35">
        <v>377.37518599555</v>
      </c>
      <c r="NJ35">
        <v>23.589966991495999</v>
      </c>
      <c r="NK35">
        <v>26.530458075866999</v>
      </c>
      <c r="NL35">
        <v>844.88601986665697</v>
      </c>
      <c r="NM35">
        <v>85.724682553389101</v>
      </c>
      <c r="NN35">
        <v>22.8413433936947</v>
      </c>
      <c r="NO35">
        <v>24.100677472923302</v>
      </c>
      <c r="NP35">
        <v>1073.61477074357</v>
      </c>
      <c r="NQ35">
        <v>789.57749100380602</v>
      </c>
      <c r="NR35">
        <v>23.191896713216899</v>
      </c>
      <c r="NS35">
        <v>25.3197687867867</v>
      </c>
      <c r="NT35">
        <v>1057.7265080107099</v>
      </c>
      <c r="NU35">
        <v>42.223877155344397</v>
      </c>
      <c r="NV35">
        <v>22.9359094609644</v>
      </c>
      <c r="NW35">
        <v>24.149779657481101</v>
      </c>
      <c r="NX35">
        <v>1.97008828589629</v>
      </c>
      <c r="NY35">
        <v>608.069375444255</v>
      </c>
      <c r="NZ35">
        <v>483.05482475953698</v>
      </c>
      <c r="OA35">
        <v>23.212427249191499</v>
      </c>
      <c r="OB35">
        <v>24.949184967075201</v>
      </c>
      <c r="OC35">
        <v>1.7</v>
      </c>
      <c r="OD35">
        <v>590.53246310190605</v>
      </c>
      <c r="OE35">
        <v>1.97008828589629</v>
      </c>
      <c r="OF35">
        <v>1.7</v>
      </c>
      <c r="OG35">
        <v>68.730383305032504</v>
      </c>
      <c r="OH35">
        <v>22.7900034260309</v>
      </c>
      <c r="OI35">
        <v>24.1081378008383</v>
      </c>
      <c r="OJ35">
        <v>1072.45168233254</v>
      </c>
      <c r="OK35">
        <v>784.88920200936002</v>
      </c>
      <c r="OL35">
        <v>23.149837511054599</v>
      </c>
      <c r="OM35">
        <v>25.149961581595999</v>
      </c>
      <c r="ON35">
        <v>1009.87017243286</v>
      </c>
      <c r="OO35">
        <v>110.287721913365</v>
      </c>
      <c r="OP35">
        <v>22.965459027917799</v>
      </c>
      <c r="OQ35">
        <v>24.7071292861487</v>
      </c>
      <c r="OR35">
        <v>883.65270324885103</v>
      </c>
      <c r="OS35">
        <v>440.286300863029</v>
      </c>
      <c r="OT35">
        <v>23.691665312826</v>
      </c>
      <c r="OU35">
        <v>26.849075523364998</v>
      </c>
      <c r="OV35">
        <v>894.92103048436195</v>
      </c>
      <c r="OW35">
        <v>88.1989329090475</v>
      </c>
      <c r="OX35">
        <v>22.911980430738598</v>
      </c>
      <c r="OY35">
        <v>24.3393585395151</v>
      </c>
      <c r="OZ35">
        <v>1190.92376804633</v>
      </c>
      <c r="PA35">
        <v>867.73524370700704</v>
      </c>
      <c r="PB35">
        <v>23.303686976656898</v>
      </c>
      <c r="PC35">
        <v>25.7171701077413</v>
      </c>
      <c r="PD35">
        <v>1118.5753582525999</v>
      </c>
      <c r="PE35">
        <v>45.005453494245998</v>
      </c>
      <c r="PF35">
        <v>22.989198263488099</v>
      </c>
      <c r="PG35">
        <v>24.333712461707599</v>
      </c>
      <c r="PH35">
        <v>2.1251574260756301</v>
      </c>
      <c r="PI35">
        <v>689.08479639423501</v>
      </c>
      <c r="PJ35">
        <v>549.19832838022899</v>
      </c>
      <c r="PK35">
        <v>23.2914165472517</v>
      </c>
      <c r="PL35">
        <v>25.240192900867399</v>
      </c>
      <c r="PM35">
        <v>1.72901201320604</v>
      </c>
      <c r="PN35">
        <v>633.91058800867097</v>
      </c>
      <c r="PO35">
        <v>24.611551151845401</v>
      </c>
      <c r="PP35">
        <v>26.288336686904199</v>
      </c>
      <c r="PQ35">
        <v>25.088361468268801</v>
      </c>
      <c r="PR35">
        <v>24.729371198291201</v>
      </c>
      <c r="PS35">
        <v>24.220417379992199</v>
      </c>
      <c r="PT35">
        <v>25.355709930738399</v>
      </c>
      <c r="PU35">
        <v>27.6613843828532</v>
      </c>
      <c r="PV35">
        <v>26.045976676019698</v>
      </c>
      <c r="PW35">
        <v>25.441571814121101</v>
      </c>
      <c r="PX35">
        <v>24.8446777027591</v>
      </c>
      <c r="PY35">
        <v>25.832742184294599</v>
      </c>
      <c r="PZ35">
        <v>28.094995026503799</v>
      </c>
      <c r="QA35">
        <v>26.561407195899001</v>
      </c>
      <c r="QB35">
        <v>25.896728668064998</v>
      </c>
      <c r="QC35">
        <v>25.8407234725161</v>
      </c>
      <c r="QD35">
        <v>22.094293824944899</v>
      </c>
      <c r="QE35">
        <v>25.146363381150302</v>
      </c>
      <c r="QF35">
        <v>28.090261670561301</v>
      </c>
      <c r="QG35">
        <v>26.181970364299399</v>
      </c>
      <c r="QH35">
        <v>25.5234982174252</v>
      </c>
      <c r="QI35">
        <v>24.978012339887499</v>
      </c>
      <c r="QJ35">
        <v>25.114781937218499</v>
      </c>
      <c r="QK35">
        <v>27.2820780027421</v>
      </c>
      <c r="QL35">
        <v>25.858638239889402</v>
      </c>
      <c r="QM35">
        <v>25.293705844423499</v>
      </c>
      <c r="QN35">
        <v>525.00463780598398</v>
      </c>
      <c r="QO35">
        <v>25.1490417962018</v>
      </c>
      <c r="QP35">
        <v>-89.677251042980799</v>
      </c>
      <c r="QQ35">
        <v>25.393086394944401</v>
      </c>
      <c r="QR35">
        <v>27.430056485134301</v>
      </c>
      <c r="QS35">
        <v>26.134602598206399</v>
      </c>
      <c r="QT35">
        <v>25.520351686638399</v>
      </c>
      <c r="QU35">
        <v>25.471738424835198</v>
      </c>
      <c r="QV35">
        <v>18.317793626891699</v>
      </c>
      <c r="QW35">
        <v>0</v>
      </c>
      <c r="QX35">
        <v>0</v>
      </c>
      <c r="QY35">
        <v>0</v>
      </c>
      <c r="QZ35">
        <v>0</v>
      </c>
      <c r="RA35">
        <v>0</v>
      </c>
      <c r="RB35">
        <v>0</v>
      </c>
      <c r="RC35">
        <v>0</v>
      </c>
      <c r="RD35">
        <v>0</v>
      </c>
      <c r="RE35">
        <v>0</v>
      </c>
      <c r="RF35">
        <v>0</v>
      </c>
      <c r="RG35">
        <v>0</v>
      </c>
      <c r="RH35">
        <v>0</v>
      </c>
      <c r="RI35">
        <v>0</v>
      </c>
      <c r="RJ35">
        <v>2756.7479747531302</v>
      </c>
      <c r="RK35">
        <v>25.681175610455199</v>
      </c>
      <c r="RL35">
        <v>-2758.5851314346701</v>
      </c>
      <c r="RM35">
        <v>-6409.8589834735803</v>
      </c>
      <c r="RN35">
        <v>-2758.5851314346701</v>
      </c>
      <c r="RO35">
        <v>0</v>
      </c>
      <c r="RP35">
        <v>3480.4885063339698</v>
      </c>
      <c r="RQ35">
        <v>29.892186654218499</v>
      </c>
      <c r="RR35">
        <v>-3407.6445510229901</v>
      </c>
      <c r="RS35">
        <v>-4746.0494871927904</v>
      </c>
      <c r="RT35">
        <v>-3407.6445510229901</v>
      </c>
      <c r="RU35">
        <v>0</v>
      </c>
      <c r="RV35">
        <v>3784.00425245931</v>
      </c>
      <c r="RW35">
        <v>27.275579260330002</v>
      </c>
      <c r="RX35">
        <v>-3803.1974305325398</v>
      </c>
      <c r="RY35">
        <v>-6656.1494874968103</v>
      </c>
      <c r="RZ35">
        <v>-3803.1974305325398</v>
      </c>
      <c r="SA35">
        <v>0</v>
      </c>
      <c r="SB35">
        <v>1718.2000675361201</v>
      </c>
      <c r="SC35">
        <v>26.317625236559198</v>
      </c>
      <c r="SD35">
        <v>-1715.9434506336399</v>
      </c>
      <c r="SE35">
        <v>-3997.1298189781801</v>
      </c>
      <c r="SF35">
        <v>-1715.9434506336399</v>
      </c>
      <c r="SG35">
        <v>0</v>
      </c>
      <c r="SH35">
        <v>9705.4016651789607</v>
      </c>
      <c r="SI35">
        <v>25.7356072997827</v>
      </c>
      <c r="SJ35">
        <v>-9743.9603194784395</v>
      </c>
      <c r="SK35">
        <v>-31051.993376203201</v>
      </c>
      <c r="SL35">
        <v>-9743.9603194784395</v>
      </c>
      <c r="SM35">
        <v>21.1111</v>
      </c>
      <c r="SN35">
        <v>23.8889</v>
      </c>
      <c r="SO35">
        <v>255.391179969174</v>
      </c>
      <c r="SP35">
        <v>0</v>
      </c>
      <c r="SQ35">
        <v>24.553516584623001</v>
      </c>
      <c r="SR35">
        <v>0</v>
      </c>
      <c r="SS35">
        <v>0</v>
      </c>
      <c r="ST35">
        <v>0</v>
      </c>
      <c r="SU35">
        <v>20.836817276287999</v>
      </c>
      <c r="SV35">
        <v>0.86984380027752195</v>
      </c>
      <c r="SW35">
        <v>24.879261756516001</v>
      </c>
      <c r="SX35">
        <v>0</v>
      </c>
      <c r="SY35">
        <v>0</v>
      </c>
      <c r="SZ35">
        <v>0</v>
      </c>
      <c r="TA35">
        <v>135.55358429748199</v>
      </c>
      <c r="TB35">
        <v>0</v>
      </c>
      <c r="TC35">
        <v>24.574051399655499</v>
      </c>
      <c r="TD35">
        <v>0</v>
      </c>
      <c r="TE35">
        <v>0</v>
      </c>
      <c r="TF35">
        <v>0</v>
      </c>
      <c r="TG35">
        <v>184.16256950132899</v>
      </c>
      <c r="TH35">
        <v>0</v>
      </c>
      <c r="TI35">
        <v>24.838431179377</v>
      </c>
      <c r="TJ35">
        <v>0</v>
      </c>
      <c r="TK35">
        <v>0</v>
      </c>
      <c r="TL35">
        <v>0</v>
      </c>
      <c r="TM35">
        <v>1959.73300238661</v>
      </c>
      <c r="TN35">
        <v>0</v>
      </c>
      <c r="TO35">
        <v>24.518796268502498</v>
      </c>
      <c r="TP35">
        <v>0</v>
      </c>
      <c r="TQ35">
        <v>0</v>
      </c>
      <c r="TR35">
        <v>0</v>
      </c>
      <c r="TS35">
        <v>0</v>
      </c>
      <c r="TT35">
        <v>3548.1119012214399</v>
      </c>
      <c r="TU35">
        <v>24.873853943698499</v>
      </c>
      <c r="TV35">
        <v>-3544.6463795306499</v>
      </c>
      <c r="TW35">
        <v>-7560.7053420097</v>
      </c>
      <c r="TX35">
        <v>-3544.6463795306499</v>
      </c>
      <c r="TY35">
        <v>0</v>
      </c>
      <c r="TZ35">
        <v>4789.9242098811201</v>
      </c>
      <c r="UA35">
        <v>26.902771622630901</v>
      </c>
      <c r="UB35">
        <v>-4686.1511613574403</v>
      </c>
      <c r="UC35">
        <v>-6494.0830603059603</v>
      </c>
      <c r="UD35">
        <v>-4686.1511613574403</v>
      </c>
      <c r="UE35">
        <v>0</v>
      </c>
      <c r="UF35">
        <v>4840.79894801717</v>
      </c>
      <c r="UG35">
        <v>25.671299803758998</v>
      </c>
      <c r="UH35">
        <v>-4849.3795655365202</v>
      </c>
      <c r="UI35">
        <v>-8209.1579333899899</v>
      </c>
      <c r="UJ35">
        <v>-4849.3795655365202</v>
      </c>
      <c r="UK35">
        <v>0</v>
      </c>
      <c r="UL35">
        <v>2299.07038580368</v>
      </c>
      <c r="UM35">
        <v>25.145839874725802</v>
      </c>
      <c r="UN35">
        <v>-2293.7524185694001</v>
      </c>
      <c r="UO35">
        <v>-4859.0509465148898</v>
      </c>
      <c r="UP35">
        <v>-2293.7524185694001</v>
      </c>
      <c r="UQ35">
        <v>0</v>
      </c>
      <c r="UR35">
        <v>12296.2712223177</v>
      </c>
      <c r="US35">
        <v>25.4534058896445</v>
      </c>
      <c r="UT35">
        <v>-12336.8175181266</v>
      </c>
      <c r="UU35">
        <v>-34163.383858318797</v>
      </c>
      <c r="UV35">
        <v>-12336.8175181266</v>
      </c>
      <c r="UW35">
        <v>21.1111</v>
      </c>
      <c r="UX35">
        <v>23.8889</v>
      </c>
      <c r="UY35">
        <v>147.334202200395</v>
      </c>
      <c r="UZ35">
        <v>0</v>
      </c>
      <c r="VA35">
        <v>24.617090886620002</v>
      </c>
      <c r="VB35">
        <v>0</v>
      </c>
      <c r="VC35">
        <v>0</v>
      </c>
      <c r="VD35">
        <v>0</v>
      </c>
      <c r="VE35">
        <v>0</v>
      </c>
      <c r="VF35">
        <v>135.05833259156799</v>
      </c>
      <c r="VG35">
        <v>25.0902189801952</v>
      </c>
      <c r="VH35">
        <v>0</v>
      </c>
      <c r="VI35">
        <v>0</v>
      </c>
      <c r="VJ35">
        <v>0</v>
      </c>
      <c r="VK35">
        <v>15.3706223814743</v>
      </c>
      <c r="VL35">
        <v>5.4294467984973398</v>
      </c>
      <c r="VM35">
        <v>24.691122113762201</v>
      </c>
      <c r="VN35">
        <v>0</v>
      </c>
      <c r="VO35">
        <v>0</v>
      </c>
      <c r="VP35">
        <v>0</v>
      </c>
      <c r="VQ35">
        <v>106.726982602334</v>
      </c>
      <c r="VR35">
        <v>0</v>
      </c>
      <c r="VS35">
        <v>24.849214493550999</v>
      </c>
      <c r="VT35">
        <v>0</v>
      </c>
      <c r="VU35">
        <v>0</v>
      </c>
      <c r="VV35">
        <v>0</v>
      </c>
      <c r="VW35">
        <v>1740.76973203225</v>
      </c>
      <c r="VX35">
        <v>0</v>
      </c>
      <c r="VY35">
        <v>24.747370406649701</v>
      </c>
      <c r="VZ35">
        <v>0</v>
      </c>
      <c r="WA35">
        <v>0</v>
      </c>
      <c r="WB35">
        <v>0</v>
      </c>
      <c r="WC35">
        <v>0</v>
      </c>
      <c r="WD35">
        <v>4079.26409511261</v>
      </c>
      <c r="WE35">
        <v>24.9534306055941</v>
      </c>
      <c r="WF35">
        <v>-4068.94609591262</v>
      </c>
      <c r="WG35">
        <v>-8030.3864934270796</v>
      </c>
      <c r="WH35">
        <v>-4068.94609591262</v>
      </c>
      <c r="WI35">
        <v>18673320.1752216</v>
      </c>
      <c r="WJ35">
        <v>0</v>
      </c>
      <c r="WK35">
        <v>5187.0333820060096</v>
      </c>
      <c r="WL35">
        <v>26.7651179437647</v>
      </c>
      <c r="WM35">
        <v>-5116.6993696208801</v>
      </c>
      <c r="WN35">
        <v>-6968.8237973118503</v>
      </c>
      <c r="WO35">
        <v>-5116.6993696208801</v>
      </c>
      <c r="WP35">
        <v>21.1111</v>
      </c>
      <c r="WQ35">
        <v>23.8889</v>
      </c>
      <c r="WR35">
        <v>0</v>
      </c>
      <c r="WS35">
        <v>5438.9266529780898</v>
      </c>
      <c r="WT35">
        <v>25.707798000513801</v>
      </c>
      <c r="WU35">
        <v>-5413.5540426898897</v>
      </c>
      <c r="WV35">
        <v>-8951.6925721928692</v>
      </c>
      <c r="WW35">
        <v>-5413.5540426898897</v>
      </c>
      <c r="WX35">
        <v>9415764.5148402601</v>
      </c>
      <c r="WY35">
        <v>0</v>
      </c>
      <c r="WZ35">
        <v>2615.49014301118</v>
      </c>
      <c r="XA35">
        <v>25.1439747052119</v>
      </c>
      <c r="XB35">
        <v>-2606.6649379443702</v>
      </c>
      <c r="XC35">
        <v>-5185.2957783572901</v>
      </c>
      <c r="XD35">
        <v>-2606.6649379443702</v>
      </c>
      <c r="XE35">
        <v>0</v>
      </c>
      <c r="XF35">
        <v>15718.5567732811</v>
      </c>
      <c r="XG35">
        <v>25.102753377154301</v>
      </c>
      <c r="XH35">
        <v>-15764.0962815536</v>
      </c>
      <c r="XI35">
        <v>-38864.3783033453</v>
      </c>
      <c r="XJ35">
        <v>-15764.0962815536</v>
      </c>
      <c r="XK35">
        <v>21.1111</v>
      </c>
      <c r="XL35">
        <v>23.8889</v>
      </c>
      <c r="XM35">
        <v>0</v>
      </c>
      <c r="XN35">
        <v>670.453440936216</v>
      </c>
      <c r="XO35">
        <v>25.4373498002949</v>
      </c>
      <c r="XP35">
        <v>0</v>
      </c>
      <c r="XQ35">
        <v>0</v>
      </c>
      <c r="XR35">
        <v>0</v>
      </c>
      <c r="XS35">
        <v>0</v>
      </c>
      <c r="XT35">
        <v>897.198412215286</v>
      </c>
      <c r="XU35">
        <v>25.778149199207501</v>
      </c>
      <c r="XV35">
        <v>0</v>
      </c>
      <c r="XW35">
        <v>0</v>
      </c>
      <c r="XX35">
        <v>0</v>
      </c>
      <c r="XY35">
        <v>0</v>
      </c>
      <c r="XZ35">
        <v>805.42653199982999</v>
      </c>
      <c r="YA35">
        <v>25.561014345215501</v>
      </c>
      <c r="YB35">
        <v>0</v>
      </c>
      <c r="YC35">
        <v>0</v>
      </c>
      <c r="YD35">
        <v>0</v>
      </c>
      <c r="YE35">
        <v>0</v>
      </c>
      <c r="YF35">
        <v>344.75447631767099</v>
      </c>
      <c r="YG35">
        <v>25.634811242422899</v>
      </c>
      <c r="YH35">
        <v>0</v>
      </c>
      <c r="YI35">
        <v>0</v>
      </c>
      <c r="YJ35">
        <v>0</v>
      </c>
      <c r="YK35">
        <v>0</v>
      </c>
      <c r="YL35">
        <v>2846.7576745463198</v>
      </c>
      <c r="YM35">
        <v>26.071487893975402</v>
      </c>
      <c r="YN35">
        <v>0</v>
      </c>
      <c r="YO35">
        <v>0</v>
      </c>
      <c r="YP35">
        <v>0</v>
      </c>
      <c r="YQ35">
        <v>0</v>
      </c>
      <c r="YR35">
        <v>801.60250926892502</v>
      </c>
      <c r="YS35">
        <v>19.444160852469199</v>
      </c>
      <c r="YT35">
        <v>0</v>
      </c>
      <c r="YU35">
        <v>0</v>
      </c>
      <c r="YV35">
        <v>0</v>
      </c>
      <c r="YW35">
        <v>0</v>
      </c>
      <c r="YX35">
        <v>785.32804919538705</v>
      </c>
      <c r="YY35">
        <v>19.236151990938499</v>
      </c>
      <c r="YZ35">
        <v>0</v>
      </c>
      <c r="ZA35">
        <v>0</v>
      </c>
      <c r="ZB35">
        <v>0</v>
      </c>
      <c r="ZC35">
        <v>0</v>
      </c>
      <c r="ZD35">
        <v>970.88992691434896</v>
      </c>
      <c r="ZE35">
        <v>19.330216472061799</v>
      </c>
      <c r="ZF35">
        <v>0</v>
      </c>
      <c r="ZG35">
        <v>0</v>
      </c>
      <c r="ZH35">
        <v>0</v>
      </c>
      <c r="ZI35">
        <v>0</v>
      </c>
      <c r="ZJ35">
        <v>481.26723743245901</v>
      </c>
      <c r="ZK35">
        <v>19.604288426881499</v>
      </c>
      <c r="ZL35">
        <v>0</v>
      </c>
      <c r="ZM35">
        <v>0</v>
      </c>
      <c r="ZN35">
        <v>0</v>
      </c>
      <c r="ZO35">
        <v>0</v>
      </c>
      <c r="ZP35">
        <v>8396.7761415410696</v>
      </c>
      <c r="ZQ35">
        <v>17.9928430970485</v>
      </c>
      <c r="ZR35">
        <v>0</v>
      </c>
      <c r="ZS35">
        <v>0</v>
      </c>
      <c r="ZT35">
        <v>0</v>
      </c>
      <c r="ZU35">
        <v>0</v>
      </c>
      <c r="ZV35">
        <v>2010.7734036664799</v>
      </c>
      <c r="ZW35">
        <v>20.5215777570569</v>
      </c>
      <c r="ZX35">
        <v>0</v>
      </c>
      <c r="ZY35">
        <v>0</v>
      </c>
      <c r="ZZ35">
        <v>0</v>
      </c>
      <c r="AAA35">
        <v>0</v>
      </c>
      <c r="AAB35">
        <v>1770.75503992269</v>
      </c>
      <c r="AAC35">
        <v>20.087995233596601</v>
      </c>
      <c r="AAD35">
        <v>0</v>
      </c>
      <c r="AAE35">
        <v>0</v>
      </c>
      <c r="AAF35">
        <v>0</v>
      </c>
      <c r="AAG35">
        <v>0</v>
      </c>
      <c r="AAH35">
        <v>2329.1957060484301</v>
      </c>
      <c r="AAI35">
        <v>20.319418184644601</v>
      </c>
      <c r="AAJ35">
        <v>0</v>
      </c>
      <c r="AAK35">
        <v>0</v>
      </c>
      <c r="AAL35">
        <v>0</v>
      </c>
      <c r="AAM35">
        <v>0</v>
      </c>
      <c r="AAN35">
        <v>1283.84259816393</v>
      </c>
      <c r="AAO35">
        <v>20.718578907651199</v>
      </c>
      <c r="AAP35">
        <v>0</v>
      </c>
      <c r="AAQ35">
        <v>0</v>
      </c>
      <c r="AAR35">
        <v>0</v>
      </c>
      <c r="AAS35">
        <v>0</v>
      </c>
      <c r="AAT35">
        <v>15114.164558728</v>
      </c>
      <c r="AAU35">
        <v>18.364473207149398</v>
      </c>
      <c r="AAV35">
        <v>0</v>
      </c>
      <c r="AAW35">
        <v>0</v>
      </c>
      <c r="AAX35">
        <v>0</v>
      </c>
      <c r="AAY35">
        <v>0</v>
      </c>
      <c r="AAZ35">
        <v>2226.5911482583301</v>
      </c>
      <c r="ABA35">
        <v>20.483041157276801</v>
      </c>
      <c r="ABB35">
        <v>0</v>
      </c>
      <c r="ABC35">
        <v>0</v>
      </c>
      <c r="ABD35">
        <v>0</v>
      </c>
      <c r="ABE35">
        <v>0</v>
      </c>
      <c r="ABF35">
        <v>1918.87609916413</v>
      </c>
      <c r="ABG35">
        <v>20.039411718978499</v>
      </c>
      <c r="ABH35">
        <v>0</v>
      </c>
      <c r="ABI35">
        <v>0</v>
      </c>
      <c r="ABJ35">
        <v>0</v>
      </c>
      <c r="ABK35">
        <v>0</v>
      </c>
      <c r="ABL35">
        <v>2503.2666846530501</v>
      </c>
      <c r="ABM35">
        <v>20.3308577109424</v>
      </c>
      <c r="ABN35">
        <v>0</v>
      </c>
      <c r="ABO35">
        <v>0</v>
      </c>
      <c r="ABP35">
        <v>0</v>
      </c>
      <c r="ABQ35">
        <v>0</v>
      </c>
      <c r="ABR35">
        <v>1417.5783809104601</v>
      </c>
      <c r="ABS35">
        <v>20.656306567767501</v>
      </c>
      <c r="ABT35">
        <v>0</v>
      </c>
      <c r="ABU35">
        <v>0</v>
      </c>
      <c r="ABV35">
        <v>0</v>
      </c>
      <c r="ABW35">
        <v>0</v>
      </c>
      <c r="ABX35">
        <v>16872.435524459699</v>
      </c>
      <c r="ABY35">
        <v>18.317793626891699</v>
      </c>
      <c r="ABZ35">
        <v>0</v>
      </c>
      <c r="ACA35">
        <v>0</v>
      </c>
      <c r="ACB35">
        <v>0</v>
      </c>
      <c r="ACC35">
        <v>0.85596836489856898</v>
      </c>
      <c r="ACD35">
        <v>63261511.632803403</v>
      </c>
      <c r="ACE35">
        <v>108098.01</v>
      </c>
      <c r="ACF35">
        <v>22.3538135433459</v>
      </c>
      <c r="ACG35">
        <v>7.22</v>
      </c>
      <c r="ACH35">
        <v>1.70898137806262</v>
      </c>
      <c r="ACI35">
        <v>125670.65212022301</v>
      </c>
      <c r="ACJ35">
        <v>6.1515260550898301</v>
      </c>
      <c r="ACK35">
        <v>21.1789724549994</v>
      </c>
      <c r="ACL35">
        <v>26.136852775150999</v>
      </c>
      <c r="ACM35">
        <v>6.0640328869694899</v>
      </c>
      <c r="ACN35">
        <v>29874167.2526397</v>
      </c>
      <c r="ACO35">
        <v>48717.419060292101</v>
      </c>
      <c r="ACP35">
        <v>89406.139634507606</v>
      </c>
      <c r="ACR35">
        <v>47946.274114307802</v>
      </c>
      <c r="ACT35">
        <v>137352.41374881499</v>
      </c>
      <c r="ACV35">
        <v>25.849128610421701</v>
      </c>
      <c r="ACW35">
        <v>23.8898820968591</v>
      </c>
      <c r="ACX35">
        <v>1.7</v>
      </c>
      <c r="ACY35">
        <v>6.5516921573048004</v>
      </c>
      <c r="ACZ35">
        <v>0.75046560274805696</v>
      </c>
      <c r="ADA35">
        <v>25.721679691012401</v>
      </c>
      <c r="ADB35">
        <v>23.887346776882801</v>
      </c>
      <c r="ADC35">
        <v>1.7</v>
      </c>
      <c r="ADD35">
        <v>6.4817550030593596</v>
      </c>
      <c r="ADE35">
        <v>0.75032047379892197</v>
      </c>
      <c r="ADF35">
        <v>25.825260614366801</v>
      </c>
      <c r="ADG35">
        <v>23.953294465493698</v>
      </c>
      <c r="ADH35">
        <v>1.7</v>
      </c>
      <c r="ADI35">
        <v>5.9229262555491804</v>
      </c>
      <c r="ADJ35">
        <v>0.75015987426353803</v>
      </c>
      <c r="ADK35">
        <v>25.010718588085201</v>
      </c>
      <c r="ADL35">
        <v>23.766981707441701</v>
      </c>
      <c r="ADM35">
        <v>1.7</v>
      </c>
      <c r="ADN35">
        <v>14.2631271969053</v>
      </c>
      <c r="ADO35">
        <v>0.74977273840231995</v>
      </c>
      <c r="ADP35">
        <v>25.0262977536763</v>
      </c>
      <c r="ADQ35">
        <v>23.672165609129401</v>
      </c>
      <c r="ADR35">
        <v>1.7</v>
      </c>
      <c r="ADS35">
        <v>8.8687780119785504</v>
      </c>
      <c r="ADT35">
        <v>0.752960270309876</v>
      </c>
      <c r="ADU35">
        <v>24.733673053982798</v>
      </c>
      <c r="ADV35">
        <v>23.432495010503398</v>
      </c>
      <c r="ADW35">
        <v>1.7</v>
      </c>
      <c r="ADX35">
        <v>10.800902190775901</v>
      </c>
      <c r="ADY35">
        <v>0.74916990255573102</v>
      </c>
      <c r="ADZ35">
        <v>25.4601465799593</v>
      </c>
      <c r="AEA35">
        <v>23.743781762434899</v>
      </c>
      <c r="AEB35">
        <v>1.7</v>
      </c>
      <c r="AEC35">
        <v>5.6197152489617901</v>
      </c>
      <c r="AED35">
        <v>0.70045869652532999</v>
      </c>
      <c r="AEE35">
        <v>24.778026509229299</v>
      </c>
      <c r="AEF35">
        <v>23.831949570436699</v>
      </c>
      <c r="AEG35">
        <v>1.7</v>
      </c>
      <c r="AEH35">
        <v>11.6003863982724</v>
      </c>
      <c r="AEI35">
        <v>0.75008535859659298</v>
      </c>
      <c r="AEJ35">
        <v>25.060804739137101</v>
      </c>
      <c r="AEK35">
        <v>23.860362828842501</v>
      </c>
      <c r="AEL35">
        <v>1.7</v>
      </c>
      <c r="AEM35">
        <v>8.4648119181343695</v>
      </c>
      <c r="AEN35">
        <v>0.74106265469279398</v>
      </c>
      <c r="AEO35">
        <v>24.692503490936001</v>
      </c>
      <c r="AEP35">
        <v>23.687615284909199</v>
      </c>
      <c r="AEQ35">
        <v>1.7</v>
      </c>
      <c r="AER35">
        <v>9.0253766216555693</v>
      </c>
      <c r="AES35">
        <v>0.75092205260635703</v>
      </c>
      <c r="AET35">
        <v>25.053611142466298</v>
      </c>
      <c r="AEU35">
        <v>23.797317450280399</v>
      </c>
      <c r="AEV35">
        <v>1.7</v>
      </c>
      <c r="AEW35">
        <v>5.4774595793683298</v>
      </c>
      <c r="AEX35">
        <v>0.70047705959172701</v>
      </c>
      <c r="AEY35">
        <v>24.801620802746999</v>
      </c>
      <c r="AEZ35">
        <v>23.818429233858399</v>
      </c>
      <c r="AFA35">
        <v>1.7</v>
      </c>
      <c r="AFB35">
        <v>9.8954752848737009</v>
      </c>
      <c r="AFC35">
        <v>0.75030054730639895</v>
      </c>
      <c r="AFD35">
        <v>25.041509168186199</v>
      </c>
      <c r="AFE35">
        <v>23.894056722218298</v>
      </c>
      <c r="AFF35">
        <v>1.7</v>
      </c>
      <c r="AFG35">
        <v>8.7116135236201906</v>
      </c>
      <c r="AFH35">
        <v>0.75112941952808299</v>
      </c>
      <c r="AFI35">
        <v>24.942113261692199</v>
      </c>
      <c r="AFJ35">
        <v>23.644527823190401</v>
      </c>
      <c r="AFK35">
        <v>1.7</v>
      </c>
      <c r="AFL35">
        <v>7.7913606265496798</v>
      </c>
      <c r="AFM35">
        <v>0.700679740473932</v>
      </c>
      <c r="AFN35">
        <v>25.085928032258501</v>
      </c>
      <c r="AFO35">
        <v>23.802984325909001</v>
      </c>
      <c r="AFP35">
        <v>1.7</v>
      </c>
      <c r="AFQ35">
        <v>5.2471967583817296</v>
      </c>
      <c r="AFR35">
        <v>0.700561897926264</v>
      </c>
      <c r="AFS35">
        <v>-0.66039974888081698</v>
      </c>
      <c r="AFT35">
        <v>-0.62627184198255703</v>
      </c>
      <c r="AFU35">
        <v>-0.62551509750998402</v>
      </c>
      <c r="AFV35">
        <v>-0.51961751994388805</v>
      </c>
      <c r="AFW35">
        <v>-0.479752440721671</v>
      </c>
      <c r="AFX35">
        <v>-0.52106080364962903</v>
      </c>
      <c r="AFY35">
        <v>-0.52122531952071305</v>
      </c>
      <c r="AFZ35">
        <v>-0.27062964383478899</v>
      </c>
      <c r="AGA35">
        <v>-0.42461367242942499</v>
      </c>
      <c r="AGB35">
        <v>-0.46791313302721699</v>
      </c>
      <c r="AGC35">
        <v>-0.46584171154513898</v>
      </c>
      <c r="AGD35">
        <v>-0.20644773154989399</v>
      </c>
      <c r="AGE35">
        <v>-0.63284455277734597</v>
      </c>
      <c r="AGF35">
        <v>-0.56373846166970298</v>
      </c>
      <c r="AGG35">
        <v>-0.43231105474276099</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B35">
        <v>0</v>
      </c>
      <c r="AID35">
        <v>0</v>
      </c>
      <c r="AIF35">
        <v>0</v>
      </c>
      <c r="AIH35">
        <v>0</v>
      </c>
      <c r="AIJ35">
        <v>0</v>
      </c>
      <c r="AIL35">
        <v>0</v>
      </c>
      <c r="AIN35">
        <v>0</v>
      </c>
      <c r="AIP35">
        <v>0</v>
      </c>
      <c r="AIR35">
        <v>0</v>
      </c>
      <c r="AIT35">
        <v>0</v>
      </c>
      <c r="AIV35">
        <v>0</v>
      </c>
      <c r="AIX35">
        <v>0</v>
      </c>
      <c r="AIZ35">
        <v>0</v>
      </c>
      <c r="AJB35">
        <v>0</v>
      </c>
      <c r="AJD35">
        <v>0</v>
      </c>
      <c r="AJE35">
        <v>2.72549809006961E-3</v>
      </c>
      <c r="AJG35">
        <v>156560.18990175001</v>
      </c>
      <c r="AJJ35">
        <v>11462.064221072</v>
      </c>
      <c r="AJL35">
        <v>2847.40188213178</v>
      </c>
      <c r="AJM35">
        <v>403.435010348285</v>
      </c>
      <c r="AJN35">
        <v>69.483837038837805</v>
      </c>
      <c r="AJO35">
        <v>345.68551901423302</v>
      </c>
      <c r="AJP35">
        <v>423.95293989613202</v>
      </c>
      <c r="AJQ35">
        <v>489.065083466825</v>
      </c>
      <c r="AJR35">
        <v>77.453433225605096</v>
      </c>
      <c r="AJS35">
        <v>295.13160760437103</v>
      </c>
      <c r="AJT35">
        <v>374.94159913585997</v>
      </c>
      <c r="AJU35">
        <v>223.591394043609</v>
      </c>
      <c r="AJV35">
        <v>35.287650510781802</v>
      </c>
      <c r="AJW35">
        <v>139.86328366570999</v>
      </c>
      <c r="AJX35">
        <v>324.90655317636498</v>
      </c>
      <c r="AJY35">
        <v>0</v>
      </c>
      <c r="AJZ35">
        <v>0</v>
      </c>
      <c r="AKA35">
        <v>0</v>
      </c>
      <c r="AKB35">
        <v>156560.189901751</v>
      </c>
      <c r="AKC35">
        <v>0</v>
      </c>
      <c r="AKD35">
        <v>0</v>
      </c>
      <c r="AKE35">
        <v>0</v>
      </c>
      <c r="AKF35">
        <v>0</v>
      </c>
      <c r="AKG35">
        <v>14.796713864930799</v>
      </c>
      <c r="AKH35">
        <v>14.796713864930799</v>
      </c>
      <c r="AKI35">
        <v>0</v>
      </c>
      <c r="AKJ35">
        <v>0</v>
      </c>
      <c r="AKK35">
        <v>0</v>
      </c>
      <c r="AKL35">
        <v>0</v>
      </c>
      <c r="AKM35">
        <v>0</v>
      </c>
      <c r="AKN35">
        <v>14.796713864930799</v>
      </c>
      <c r="AKO35">
        <v>14.796713864930799</v>
      </c>
      <c r="AKP35">
        <v>0</v>
      </c>
      <c r="AKQ35">
        <v>0</v>
      </c>
      <c r="AKR35">
        <v>0</v>
      </c>
      <c r="AKV35">
        <v>1020956.63416568</v>
      </c>
      <c r="AKZ35">
        <v>4674616.5748551702</v>
      </c>
      <c r="ALD35">
        <v>24.805641020963101</v>
      </c>
      <c r="ALE35">
        <v>21.353907923881302</v>
      </c>
      <c r="ALF35">
        <v>12.128065773938999</v>
      </c>
      <c r="ALG35">
        <v>174986.69642835</v>
      </c>
      <c r="ALH35">
        <v>2980.8845181818201</v>
      </c>
      <c r="ALJ35">
        <v>14.793949581928301</v>
      </c>
      <c r="ALK35">
        <v>8.9637151628807008E-3</v>
      </c>
      <c r="ALL35">
        <v>12.162963366294299</v>
      </c>
      <c r="ALM35">
        <v>24.416250000000002</v>
      </c>
      <c r="ALN35">
        <v>12.162963366294299</v>
      </c>
      <c r="ALO35">
        <v>0</v>
      </c>
      <c r="ALP35">
        <v>25.176678162967701</v>
      </c>
      <c r="ALQ35">
        <v>9.4696214831124902E-3</v>
      </c>
      <c r="ALR35">
        <v>47.434326018191001</v>
      </c>
      <c r="ALS35">
        <v>12.162963366294299</v>
      </c>
      <c r="ALT35">
        <v>14.7939497641448</v>
      </c>
      <c r="ALU35">
        <v>12.162963366294299</v>
      </c>
      <c r="ALV35">
        <v>15.5600159586497</v>
      </c>
      <c r="ALW35">
        <v>12.162963366294299</v>
      </c>
      <c r="ALX35">
        <v>7.22</v>
      </c>
      <c r="ALY35">
        <v>2.4779946602804001E-3</v>
      </c>
      <c r="ALZ35">
        <v>22.329202275585601</v>
      </c>
      <c r="AMA35">
        <v>2.4779946602804001E-3</v>
      </c>
      <c r="AMB35">
        <v>0</v>
      </c>
      <c r="AMC35">
        <v>22.3538135433459</v>
      </c>
      <c r="AMD35">
        <v>1.7089809205633601E-3</v>
      </c>
      <c r="AME35">
        <v>22.329202275585601</v>
      </c>
      <c r="AMF35">
        <v>2.4779946602804001E-3</v>
      </c>
      <c r="AMG35">
        <v>7.22</v>
      </c>
      <c r="AMH35">
        <v>2.4779946602804001E-3</v>
      </c>
      <c r="AMI35">
        <v>1.21280625272207E-2</v>
      </c>
      <c r="AMJ35">
        <v>12.162963366294299</v>
      </c>
      <c r="AMK35">
        <v>19.730154813822502</v>
      </c>
      <c r="AML35">
        <v>0.24352643842760399</v>
      </c>
      <c r="AMM35">
        <v>17.997524191327098</v>
      </c>
      <c r="AMN35">
        <v>1.0030027378492099</v>
      </c>
      <c r="AMO35">
        <v>19.544938445991502</v>
      </c>
      <c r="AMP35">
        <v>0.516560233143604</v>
      </c>
      <c r="AMQ35">
        <v>20.040294647740399</v>
      </c>
      <c r="AMR35">
        <v>0.45052263927999597</v>
      </c>
      <c r="AMS35">
        <v>19.5461808821352</v>
      </c>
      <c r="AMT35">
        <v>0.59261457481732804</v>
      </c>
      <c r="AMU35">
        <v>18.374924857070901</v>
      </c>
      <c r="AMV35">
        <v>1.3587802048567801</v>
      </c>
      <c r="AMW35">
        <v>20.4306925139825</v>
      </c>
      <c r="AMX35">
        <v>0.84143131760263901</v>
      </c>
      <c r="AMY35">
        <v>20.859265636094801</v>
      </c>
      <c r="AMZ35">
        <v>0.44537884683015899</v>
      </c>
      <c r="ANA35">
        <v>20.992392006449201</v>
      </c>
      <c r="ANB35">
        <v>0.76158274119205804</v>
      </c>
      <c r="ANC35">
        <v>20.658275667763299</v>
      </c>
      <c r="AND35">
        <v>0.97471364868564303</v>
      </c>
      <c r="ANE35">
        <v>18.332468176032801</v>
      </c>
      <c r="ANF35">
        <v>1.7035041917612801</v>
      </c>
      <c r="ANG35">
        <v>20.430901711144301</v>
      </c>
      <c r="ANH35">
        <v>0.91461038056636901</v>
      </c>
      <c r="ANI35">
        <v>20.801409556847599</v>
      </c>
      <c r="ANJ35">
        <v>0.49596996304588697</v>
      </c>
      <c r="ANK35">
        <v>20.864107104884599</v>
      </c>
      <c r="ANL35">
        <v>0.84179556546397705</v>
      </c>
      <c r="ANM35">
        <v>20.6067282188706</v>
      </c>
      <c r="ANN35">
        <v>1.0189698827717399</v>
      </c>
      <c r="ANO35">
        <v>2.8062266235177402</v>
      </c>
      <c r="ANP35">
        <v>4.3818867591672799</v>
      </c>
      <c r="ANQ35">
        <v>4.9748499836092597</v>
      </c>
      <c r="ANR35">
        <v>17.997524191327098</v>
      </c>
      <c r="ANS35">
        <v>19.1947526150968</v>
      </c>
      <c r="ANT35">
        <v>19.6123560698096</v>
      </c>
      <c r="ANU35">
        <v>19.354787859725501</v>
      </c>
      <c r="ANV35">
        <v>19.454117321228299</v>
      </c>
      <c r="ANW35">
        <v>18.374924857070901</v>
      </c>
      <c r="ANX35">
        <v>20.041783029091501</v>
      </c>
      <c r="ANY35">
        <v>20.7324266744535</v>
      </c>
      <c r="ANZ35">
        <v>20.370943440006599</v>
      </c>
      <c r="AOA35">
        <v>20.5398795282624</v>
      </c>
      <c r="AOB35">
        <v>18.332468176032801</v>
      </c>
      <c r="AOC35">
        <v>19.9965658255724</v>
      </c>
      <c r="AOD35">
        <v>20.6744887377378</v>
      </c>
      <c r="AOE35">
        <v>20.3719780288706</v>
      </c>
      <c r="AOF35">
        <v>20.502240935114099</v>
      </c>
      <c r="AOG35">
        <v>25.176678162967701</v>
      </c>
      <c r="AOH35">
        <v>12.162963366294299</v>
      </c>
      <c r="AOI35">
        <v>25.366795063023599</v>
      </c>
      <c r="AOJ35">
        <v>12.162963366294299</v>
      </c>
    </row>
    <row r="36" spans="1:1076">
      <c r="A36" t="s">
        <v>2980</v>
      </c>
      <c r="B36">
        <v>25.58175</v>
      </c>
      <c r="D36">
        <v>17.592375006568201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1676.5468168041</v>
      </c>
      <c r="EN36">
        <v>3919.1124361096399</v>
      </c>
      <c r="EO36">
        <v>5917.7854271053702</v>
      </c>
      <c r="EP36">
        <v>1108.40535329822</v>
      </c>
      <c r="EQ36">
        <v>0</v>
      </c>
      <c r="ER36">
        <v>1751.6582995527101</v>
      </c>
      <c r="ES36">
        <v>4214.38719475587</v>
      </c>
      <c r="ET36">
        <v>6347.1815438564099</v>
      </c>
      <c r="EU36">
        <v>7.6638315606150202</v>
      </c>
      <c r="EV36">
        <v>1158.4960657367801</v>
      </c>
      <c r="EW36">
        <v>0</v>
      </c>
      <c r="EX36">
        <v>1698.1108077056499</v>
      </c>
      <c r="EY36">
        <v>15.2357066183458</v>
      </c>
      <c r="EZ36">
        <v>4173.5330319025397</v>
      </c>
      <c r="FA36">
        <v>6272.6509261210604</v>
      </c>
      <c r="FB36">
        <v>7.6642969559663898</v>
      </c>
      <c r="FC36">
        <v>1122.6998732110201</v>
      </c>
      <c r="FD36">
        <v>0</v>
      </c>
      <c r="FE36">
        <v>0</v>
      </c>
      <c r="FF36">
        <v>0</v>
      </c>
      <c r="FG36">
        <v>0</v>
      </c>
      <c r="FH36">
        <v>0</v>
      </c>
      <c r="FI36">
        <v>0</v>
      </c>
      <c r="FJ36">
        <v>0</v>
      </c>
      <c r="FK36">
        <v>0</v>
      </c>
      <c r="FL36">
        <v>0</v>
      </c>
      <c r="FM36">
        <v>0</v>
      </c>
      <c r="FN36">
        <v>0</v>
      </c>
      <c r="FO36">
        <v>2.45251372506161E-2</v>
      </c>
      <c r="FP36">
        <v>0</v>
      </c>
      <c r="FQ36">
        <v>3.7712464405102401E-3</v>
      </c>
      <c r="FR36">
        <v>0</v>
      </c>
      <c r="FS36">
        <v>1122.6998732110201</v>
      </c>
      <c r="FT36">
        <v>0</v>
      </c>
      <c r="FU36">
        <v>386.75703090765103</v>
      </c>
      <c r="FV36">
        <v>0</v>
      </c>
      <c r="FW36">
        <v>0</v>
      </c>
      <c r="FX36">
        <v>0</v>
      </c>
      <c r="FY36">
        <v>2.45251372506161E-2</v>
      </c>
      <c r="FZ36">
        <v>0</v>
      </c>
      <c r="GA36">
        <v>3.7712464405102401E-3</v>
      </c>
      <c r="GB36">
        <v>77.225932268764097</v>
      </c>
      <c r="GC36">
        <v>17.8185461758797</v>
      </c>
      <c r="GD36">
        <v>-58.031093002551302</v>
      </c>
      <c r="GE36">
        <v>307.42869309201899</v>
      </c>
      <c r="GF36">
        <v>199.91132976284899</v>
      </c>
      <c r="GG36">
        <v>168.05465835881</v>
      </c>
      <c r="GH36">
        <v>267.98276485878603</v>
      </c>
      <c r="GI36">
        <v>228.05376384797799</v>
      </c>
      <c r="GJ36">
        <v>262.19862459826601</v>
      </c>
      <c r="GK36">
        <v>53.216414905591797</v>
      </c>
      <c r="GL36">
        <v>30.4562391095298</v>
      </c>
      <c r="GM36">
        <v>-106.316900411539</v>
      </c>
      <c r="GN36">
        <v>-10.755666922644201</v>
      </c>
      <c r="GO36">
        <v>24.403437296703601</v>
      </c>
      <c r="GP36">
        <v>24.8560907565139</v>
      </c>
      <c r="GQ36">
        <v>-17.6747064784877</v>
      </c>
      <c r="GR36">
        <v>-191.54223028494499</v>
      </c>
      <c r="GS36">
        <v>-684.38789961976499</v>
      </c>
      <c r="GT36">
        <v>62.531783337877101</v>
      </c>
      <c r="GU36">
        <v>25.314112874363801</v>
      </c>
      <c r="GV36">
        <v>25.995270211200999</v>
      </c>
      <c r="GW36">
        <v>16.651405755864499</v>
      </c>
      <c r="GX36">
        <v>-124.65818740015401</v>
      </c>
      <c r="GY36">
        <v>-750.09119723092203</v>
      </c>
      <c r="GZ36">
        <v>20.867338088641599</v>
      </c>
      <c r="HA36">
        <v>24.743830806921</v>
      </c>
      <c r="HB36">
        <v>25.316827324116499</v>
      </c>
      <c r="HC36">
        <v>21.360227764421602</v>
      </c>
      <c r="HD36">
        <v>-113.173467029964</v>
      </c>
      <c r="HE36">
        <v>-753.23431383989202</v>
      </c>
      <c r="HF36">
        <v>-9.8470236661020891</v>
      </c>
      <c r="HG36">
        <v>24.636481519574598</v>
      </c>
      <c r="HH36">
        <v>25.066532301345202</v>
      </c>
      <c r="HI36">
        <v>-17.133923928042901</v>
      </c>
      <c r="HJ36">
        <v>-132.159659265665</v>
      </c>
      <c r="HK36">
        <v>-420.34031335797999</v>
      </c>
      <c r="HL36">
        <v>116.890426798748</v>
      </c>
      <c r="HM36">
        <v>25.627668554628901</v>
      </c>
      <c r="HN36">
        <v>25.555781461582999</v>
      </c>
      <c r="HO36">
        <v>192.71206666762299</v>
      </c>
      <c r="HP36">
        <v>55.223725995358102</v>
      </c>
      <c r="HQ36">
        <v>25.425652768315501</v>
      </c>
      <c r="HR36">
        <v>80.488831837194098</v>
      </c>
      <c r="HS36">
        <v>337.10039329485897</v>
      </c>
      <c r="HT36">
        <v>26.901901221436901</v>
      </c>
      <c r="HU36">
        <v>26.1003180533923</v>
      </c>
      <c r="HV36">
        <v>96.275229514431899</v>
      </c>
      <c r="HW36">
        <v>195.38927076803</v>
      </c>
      <c r="HX36">
        <v>27.0342153526536</v>
      </c>
      <c r="HY36">
        <v>105.538260700755</v>
      </c>
      <c r="HZ36">
        <v>26.3129460201101</v>
      </c>
      <c r="IA36">
        <v>25.847191618303999</v>
      </c>
      <c r="IB36">
        <v>212.91353700499999</v>
      </c>
      <c r="IC36">
        <v>218.84421386305999</v>
      </c>
      <c r="ID36">
        <v>247.786954466509</v>
      </c>
      <c r="IE36">
        <v>26.2540020040074</v>
      </c>
      <c r="IF36">
        <v>136.578636147168</v>
      </c>
      <c r="IG36">
        <v>26.501282168051901</v>
      </c>
      <c r="IH36">
        <v>25.722121428576902</v>
      </c>
      <c r="II36">
        <v>25.597694964812899</v>
      </c>
      <c r="IJ36">
        <v>97.517155606854601</v>
      </c>
      <c r="IK36">
        <v>36.485436403685497</v>
      </c>
      <c r="IL36">
        <v>64.5344150655459</v>
      </c>
      <c r="IM36">
        <v>84.848619502143606</v>
      </c>
      <c r="IN36">
        <v>25.568581940176902</v>
      </c>
      <c r="IO36">
        <v>0.47123323653541299</v>
      </c>
      <c r="IP36">
        <v>31.114638995887901</v>
      </c>
      <c r="IQ36">
        <v>64.632392328709201</v>
      </c>
      <c r="IR36">
        <v>122.647318953973</v>
      </c>
      <c r="IS36">
        <v>137.90916201049501</v>
      </c>
      <c r="IT36">
        <v>46.072356351438103</v>
      </c>
      <c r="IU36">
        <v>-855.49662863750302</v>
      </c>
      <c r="IV36">
        <v>-3.5176755208832202</v>
      </c>
      <c r="IW36">
        <v>24.774606592074399</v>
      </c>
      <c r="IX36">
        <v>25.425652768315501</v>
      </c>
      <c r="IY36">
        <v>20.131290940722401</v>
      </c>
      <c r="IZ36">
        <v>-132.10017553214701</v>
      </c>
      <c r="JA36">
        <v>-761.504871417814</v>
      </c>
      <c r="JB36">
        <v>72.553585884888605</v>
      </c>
      <c r="JC36">
        <v>25.931540491825402</v>
      </c>
      <c r="JD36">
        <v>27.0342153526536</v>
      </c>
      <c r="JE36">
        <v>104.129197098432</v>
      </c>
      <c r="JF36">
        <v>-85.917307636995204</v>
      </c>
      <c r="JG36">
        <v>-871.34090360567905</v>
      </c>
      <c r="JH36">
        <v>29.823622750945599</v>
      </c>
      <c r="JI36">
        <v>25.274433195004899</v>
      </c>
      <c r="JJ36">
        <v>26.2540020040074</v>
      </c>
      <c r="JK36">
        <v>136.14687822297401</v>
      </c>
      <c r="JL36">
        <v>-70.571897911024095</v>
      </c>
      <c r="JM36">
        <v>-945.23101582520098</v>
      </c>
      <c r="JN36">
        <v>-4.0705837407889298</v>
      </c>
      <c r="JO36">
        <v>24.956370267180599</v>
      </c>
      <c r="JP36">
        <v>25.568581940176902</v>
      </c>
      <c r="JQ36">
        <v>0.51534392447733202</v>
      </c>
      <c r="JR36">
        <v>4.54024345614397</v>
      </c>
      <c r="JS36">
        <v>1.2239301883123099</v>
      </c>
      <c r="JT36">
        <v>-89.801165294770598</v>
      </c>
      <c r="JU36">
        <v>-457.28720086698002</v>
      </c>
      <c r="JV36">
        <v>176.5287364868</v>
      </c>
      <c r="JW36">
        <v>305.55139680729599</v>
      </c>
      <c r="JX36">
        <v>308.82411181894702</v>
      </c>
      <c r="JY36">
        <v>395.13778592906698</v>
      </c>
      <c r="JZ36">
        <v>283.86299003112703</v>
      </c>
      <c r="KA36">
        <v>315.90754572270498</v>
      </c>
      <c r="KB36">
        <v>297.50212247373099</v>
      </c>
      <c r="KC36">
        <v>293.47576994836601</v>
      </c>
      <c r="KD36">
        <v>429.38364403754298</v>
      </c>
      <c r="KE36">
        <v>108.729643368379</v>
      </c>
      <c r="KF36">
        <v>27.5638289296141</v>
      </c>
      <c r="KG36">
        <v>283.96734529215098</v>
      </c>
      <c r="KH36">
        <v>0.75205844981473802</v>
      </c>
      <c r="KI36">
        <v>170.88913073785901</v>
      </c>
      <c r="KJ36">
        <v>168.17829376505</v>
      </c>
      <c r="KK36">
        <v>53.283085586688003</v>
      </c>
      <c r="KL36">
        <v>26.888820708288002</v>
      </c>
      <c r="KM36">
        <v>26.491034477759499</v>
      </c>
      <c r="KN36">
        <v>425.33622653508201</v>
      </c>
      <c r="KO36">
        <v>27.84711347208</v>
      </c>
      <c r="KP36">
        <v>55.4176558851848</v>
      </c>
      <c r="KQ36">
        <v>464.02598579396999</v>
      </c>
      <c r="KR36">
        <v>1544.3341974755101</v>
      </c>
      <c r="KS36">
        <v>147.46185648249599</v>
      </c>
      <c r="KT36">
        <v>28.051967032876799</v>
      </c>
      <c r="KU36">
        <v>28.012846810376399</v>
      </c>
      <c r="KV36">
        <v>473.00365262386498</v>
      </c>
      <c r="KW36">
        <v>28.8636298897963</v>
      </c>
      <c r="KX36">
        <v>55.092155063396802</v>
      </c>
      <c r="KY36">
        <v>384.64199842580399</v>
      </c>
      <c r="KZ36">
        <v>921.93469995679902</v>
      </c>
      <c r="LA36">
        <v>109.399361199089</v>
      </c>
      <c r="LB36">
        <v>27.4130850193045</v>
      </c>
      <c r="LC36">
        <v>27.337388692756701</v>
      </c>
      <c r="LD36">
        <v>619.39591808027797</v>
      </c>
      <c r="LE36">
        <v>28.2557812162968</v>
      </c>
      <c r="LF36">
        <v>55.423081133343402</v>
      </c>
      <c r="LG36">
        <v>545.59437061088499</v>
      </c>
      <c r="LH36">
        <v>1494.4947370180601</v>
      </c>
      <c r="LI36">
        <v>27.774318385650599</v>
      </c>
      <c r="LJ36">
        <v>26.9819901850896</v>
      </c>
      <c r="LK36">
        <v>26.6003900450496</v>
      </c>
      <c r="LL36">
        <v>230.32439837916701</v>
      </c>
      <c r="LM36">
        <v>27.880808841137799</v>
      </c>
      <c r="LN36">
        <v>53.718578716621103</v>
      </c>
      <c r="LO36">
        <v>259.654987977286</v>
      </c>
      <c r="LP36">
        <v>909.86354655701496</v>
      </c>
      <c r="LQ36">
        <v>35.143957888952698</v>
      </c>
      <c r="LR36">
        <v>19.761289085574301</v>
      </c>
      <c r="LS36">
        <v>16.314</v>
      </c>
      <c r="LT36">
        <v>123.204846746114</v>
      </c>
      <c r="LU36">
        <v>-1257.71900813607</v>
      </c>
      <c r="LV36">
        <v>21.161580176526101</v>
      </c>
      <c r="LW36">
        <v>23.868288208046899</v>
      </c>
      <c r="LX36">
        <v>648.248994019566</v>
      </c>
      <c r="LY36">
        <v>80.315486566211106</v>
      </c>
      <c r="LZ36">
        <v>19.898137879344301</v>
      </c>
      <c r="MA36">
        <v>16.314</v>
      </c>
      <c r="MB36">
        <v>119.50341509104599</v>
      </c>
      <c r="MC36">
        <v>-1010.79438987962</v>
      </c>
      <c r="MD36">
        <v>21.623939580531701</v>
      </c>
      <c r="ME36">
        <v>24.919527835600199</v>
      </c>
      <c r="MF36">
        <v>530.44764623717504</v>
      </c>
      <c r="MG36">
        <v>65.497875086661196</v>
      </c>
      <c r="MH36">
        <v>19.8275489008542</v>
      </c>
      <c r="MI36">
        <v>16.314</v>
      </c>
      <c r="MJ36">
        <v>200.96229932382701</v>
      </c>
      <c r="MK36">
        <v>-1271.5759208418499</v>
      </c>
      <c r="ML36">
        <v>21.296123221125601</v>
      </c>
      <c r="MM36">
        <v>24.323637130157799</v>
      </c>
      <c r="MN36">
        <v>751.60948738134005</v>
      </c>
      <c r="MO36">
        <v>21.8760023042021</v>
      </c>
      <c r="MP36">
        <v>19.8635416772197</v>
      </c>
      <c r="MQ36">
        <v>16.314</v>
      </c>
      <c r="MR36">
        <v>63.776687659392302</v>
      </c>
      <c r="MS36">
        <v>-815.66938854452098</v>
      </c>
      <c r="MT36">
        <v>21.272323127162998</v>
      </c>
      <c r="MU36">
        <v>23.975161324947301</v>
      </c>
      <c r="MV36">
        <v>399.23273072711902</v>
      </c>
      <c r="MW36">
        <v>71.818567205235695</v>
      </c>
      <c r="MX36">
        <v>22.6959115737567</v>
      </c>
      <c r="MY36">
        <v>23.9258023153265</v>
      </c>
      <c r="MZ36">
        <v>970.41096237625902</v>
      </c>
      <c r="NA36">
        <v>661.45840204790795</v>
      </c>
      <c r="NB36">
        <v>23.0686177751709</v>
      </c>
      <c r="NC36">
        <v>24.966961985007401</v>
      </c>
      <c r="ND36">
        <v>967.15172662208795</v>
      </c>
      <c r="NE36">
        <v>112.138820955847</v>
      </c>
      <c r="NF36">
        <v>22.995928994077701</v>
      </c>
      <c r="NG36">
        <v>24.500412225809502</v>
      </c>
      <c r="NH36">
        <v>755.14201162898598</v>
      </c>
      <c r="NI36">
        <v>302.15349016216101</v>
      </c>
      <c r="NJ36">
        <v>23.718904166325199</v>
      </c>
      <c r="NK36">
        <v>26.413387628109401</v>
      </c>
      <c r="NL36">
        <v>816.01484433572</v>
      </c>
      <c r="NM36">
        <v>111.779562030118</v>
      </c>
      <c r="NN36">
        <v>22.8243483815018</v>
      </c>
      <c r="NO36">
        <v>24.163385794066901</v>
      </c>
      <c r="NP36">
        <v>1146.87054151915</v>
      </c>
      <c r="NQ36">
        <v>748.76466849902602</v>
      </c>
      <c r="NR36">
        <v>23.271327970994101</v>
      </c>
      <c r="NS36">
        <v>25.677502968301098</v>
      </c>
      <c r="NT36">
        <v>1145.4554027724901</v>
      </c>
      <c r="NU36">
        <v>47.015147543473503</v>
      </c>
      <c r="NV36">
        <v>22.918147340927099</v>
      </c>
      <c r="NW36">
        <v>24.184923590933199</v>
      </c>
      <c r="NX36">
        <v>1.9938228119547601</v>
      </c>
      <c r="NY36">
        <v>620.14773504128596</v>
      </c>
      <c r="NZ36">
        <v>464.22187250285202</v>
      </c>
      <c r="OA36">
        <v>23.236644689795099</v>
      </c>
      <c r="OB36">
        <v>25.056175052398199</v>
      </c>
      <c r="OC36">
        <v>1.7</v>
      </c>
      <c r="OD36">
        <v>604.59848155571399</v>
      </c>
      <c r="OE36">
        <v>1.9938228119547601</v>
      </c>
      <c r="OF36">
        <v>1.7</v>
      </c>
      <c r="OG36">
        <v>75.296356639486802</v>
      </c>
      <c r="OH36">
        <v>22.758193289279799</v>
      </c>
      <c r="OI36">
        <v>24.150293565675199</v>
      </c>
      <c r="OJ36">
        <v>1132.91975514758</v>
      </c>
      <c r="OK36">
        <v>789.60984186818303</v>
      </c>
      <c r="OL36">
        <v>23.1670054163252</v>
      </c>
      <c r="OM36">
        <v>25.330752458258601</v>
      </c>
      <c r="ON36">
        <v>1118.2271079091499</v>
      </c>
      <c r="OO36">
        <v>113.94011189703799</v>
      </c>
      <c r="OP36">
        <v>23.0293963626611</v>
      </c>
      <c r="OQ36">
        <v>24.843037819663898</v>
      </c>
      <c r="OR36">
        <v>874.60780781446294</v>
      </c>
      <c r="OS36">
        <v>397.78450473678203</v>
      </c>
      <c r="OT36">
        <v>23.7927582198637</v>
      </c>
      <c r="OU36">
        <v>26.7634557170786</v>
      </c>
      <c r="OV36">
        <v>932.98838185726095</v>
      </c>
      <c r="OW36">
        <v>113.405330591799</v>
      </c>
      <c r="OX36">
        <v>22.8893353835597</v>
      </c>
      <c r="OY36">
        <v>24.441584069101101</v>
      </c>
      <c r="OZ36">
        <v>1306.1778430660599</v>
      </c>
      <c r="PA36">
        <v>837.60757678261302</v>
      </c>
      <c r="PB36">
        <v>23.408066185852999</v>
      </c>
      <c r="PC36">
        <v>26.167755340707998</v>
      </c>
      <c r="PD36">
        <v>1309.1418896047601</v>
      </c>
      <c r="PE36">
        <v>49.4842301205938</v>
      </c>
      <c r="PF36">
        <v>22.954433923998899</v>
      </c>
      <c r="PG36">
        <v>24.370017766869399</v>
      </c>
      <c r="PH36">
        <v>2.2385940110981499</v>
      </c>
      <c r="PI36">
        <v>724.94140281249702</v>
      </c>
      <c r="PJ36">
        <v>540.67711002705596</v>
      </c>
      <c r="PK36">
        <v>23.3192369522761</v>
      </c>
      <c r="PL36">
        <v>25.4462361013986</v>
      </c>
      <c r="PM36">
        <v>1.8753018899593099</v>
      </c>
      <c r="PN36">
        <v>703.17636398314698</v>
      </c>
      <c r="PO36">
        <v>24.733046004401899</v>
      </c>
      <c r="PP36">
        <v>26.1957205346026</v>
      </c>
      <c r="PQ36">
        <v>25.4598215735795</v>
      </c>
      <c r="PR36">
        <v>24.868701861086201</v>
      </c>
      <c r="PS36">
        <v>24.2370761019334</v>
      </c>
      <c r="PT36">
        <v>25.490516811941799</v>
      </c>
      <c r="PU36">
        <v>27.393156060014199</v>
      </c>
      <c r="PV36">
        <v>26.559701956011999</v>
      </c>
      <c r="PW36">
        <v>25.601164847325599</v>
      </c>
      <c r="PX36">
        <v>24.858706243622098</v>
      </c>
      <c r="PY36">
        <v>26.1005706642392</v>
      </c>
      <c r="PZ36">
        <v>27.920916902366599</v>
      </c>
      <c r="QA36">
        <v>27.2171235684926</v>
      </c>
      <c r="QB36">
        <v>26.1988554343956</v>
      </c>
      <c r="QC36">
        <v>26.059634301218399</v>
      </c>
      <c r="QD36">
        <v>22.077131493746698</v>
      </c>
      <c r="QE36">
        <v>25.364854913855499</v>
      </c>
      <c r="QF36">
        <v>28.069632497743999</v>
      </c>
      <c r="QG36">
        <v>26.935931021980601</v>
      </c>
      <c r="QH36">
        <v>25.781786761558699</v>
      </c>
      <c r="QI36">
        <v>24.9901641373602</v>
      </c>
      <c r="QJ36">
        <v>25.247485690116701</v>
      </c>
      <c r="QK36">
        <v>27.111671550960601</v>
      </c>
      <c r="QL36">
        <v>26.330964258037799</v>
      </c>
      <c r="QM36">
        <v>25.470158258437198</v>
      </c>
      <c r="QN36">
        <v>599.45743386580705</v>
      </c>
      <c r="QO36">
        <v>25.165818242653401</v>
      </c>
      <c r="QP36">
        <v>-50.4597327143331</v>
      </c>
      <c r="QQ36">
        <v>25.592762566857601</v>
      </c>
      <c r="QR36">
        <v>27.286437064762801</v>
      </c>
      <c r="QS36">
        <v>26.646316364576801</v>
      </c>
      <c r="QT36">
        <v>25.754863926919199</v>
      </c>
      <c r="QU36">
        <v>25.5681311130236</v>
      </c>
      <c r="QV36">
        <v>18.317676899578402</v>
      </c>
      <c r="QW36">
        <v>0</v>
      </c>
      <c r="QX36">
        <v>0</v>
      </c>
      <c r="QY36">
        <v>0</v>
      </c>
      <c r="QZ36">
        <v>0</v>
      </c>
      <c r="RA36">
        <v>0</v>
      </c>
      <c r="RB36">
        <v>0</v>
      </c>
      <c r="RC36">
        <v>0</v>
      </c>
      <c r="RD36">
        <v>0</v>
      </c>
      <c r="RE36">
        <v>0</v>
      </c>
      <c r="RF36">
        <v>0</v>
      </c>
      <c r="RG36">
        <v>0</v>
      </c>
      <c r="RH36">
        <v>0</v>
      </c>
      <c r="RI36">
        <v>0</v>
      </c>
      <c r="RJ36">
        <v>2859.0172203820998</v>
      </c>
      <c r="RK36">
        <v>25.996663823308999</v>
      </c>
      <c r="RL36">
        <v>-2854.31136852493</v>
      </c>
      <c r="RM36">
        <v>-6299.4648586666199</v>
      </c>
      <c r="RN36">
        <v>-2854.31136852493</v>
      </c>
      <c r="RO36">
        <v>0</v>
      </c>
      <c r="RP36">
        <v>2935.2286370653901</v>
      </c>
      <c r="RQ36">
        <v>29.943544460885501</v>
      </c>
      <c r="RR36">
        <v>-2851.1573820243598</v>
      </c>
      <c r="RS36">
        <v>-4300.4136951803002</v>
      </c>
      <c r="RT36">
        <v>-2851.1573820243598</v>
      </c>
      <c r="RU36">
        <v>0</v>
      </c>
      <c r="RV36">
        <v>4275.7563670105101</v>
      </c>
      <c r="RW36">
        <v>28.412040470381601</v>
      </c>
      <c r="RX36">
        <v>-4247.7311474199696</v>
      </c>
      <c r="RY36">
        <v>-6704.1183262721597</v>
      </c>
      <c r="RZ36">
        <v>-4247.7311474199696</v>
      </c>
      <c r="SA36">
        <v>0</v>
      </c>
      <c r="SB36">
        <v>1798.7282708985199</v>
      </c>
      <c r="SC36">
        <v>26.694871662031201</v>
      </c>
      <c r="SD36">
        <v>-1794.25326576981</v>
      </c>
      <c r="SE36">
        <v>-3956.8578446307301</v>
      </c>
      <c r="SF36">
        <v>-1794.25326576981</v>
      </c>
      <c r="SG36">
        <v>0</v>
      </c>
      <c r="SH36">
        <v>9751.9405902725102</v>
      </c>
      <c r="SI36">
        <v>25.743252172786999</v>
      </c>
      <c r="SJ36">
        <v>-9794.1808979410107</v>
      </c>
      <c r="SK36">
        <v>-31110.202705149801</v>
      </c>
      <c r="SL36">
        <v>-9794.1808979410107</v>
      </c>
      <c r="SM36">
        <v>21.1111</v>
      </c>
      <c r="SN36">
        <v>23.8889</v>
      </c>
      <c r="SO36">
        <v>246.40906492604699</v>
      </c>
      <c r="SP36">
        <v>0</v>
      </c>
      <c r="SQ36">
        <v>24.597419539598999</v>
      </c>
      <c r="SR36">
        <v>0</v>
      </c>
      <c r="SS36">
        <v>0</v>
      </c>
      <c r="ST36">
        <v>0</v>
      </c>
      <c r="SU36">
        <v>109.264240487583</v>
      </c>
      <c r="SV36">
        <v>0</v>
      </c>
      <c r="SW36">
        <v>25.2622610497545</v>
      </c>
      <c r="SX36">
        <v>0</v>
      </c>
      <c r="SY36">
        <v>0</v>
      </c>
      <c r="SZ36">
        <v>0</v>
      </c>
      <c r="TA36">
        <v>104.38549232786001</v>
      </c>
      <c r="TB36">
        <v>0</v>
      </c>
      <c r="TC36">
        <v>24.636233136169398</v>
      </c>
      <c r="TD36">
        <v>0</v>
      </c>
      <c r="TE36">
        <v>0</v>
      </c>
      <c r="TF36">
        <v>0</v>
      </c>
      <c r="TG36">
        <v>184.94464091866399</v>
      </c>
      <c r="TH36">
        <v>0</v>
      </c>
      <c r="TI36">
        <v>24.903262588572201</v>
      </c>
      <c r="TJ36">
        <v>0</v>
      </c>
      <c r="TK36">
        <v>0</v>
      </c>
      <c r="TL36">
        <v>0</v>
      </c>
      <c r="TM36">
        <v>2056.5417154728798</v>
      </c>
      <c r="TN36">
        <v>0</v>
      </c>
      <c r="TO36">
        <v>24.557536008367101</v>
      </c>
      <c r="TP36">
        <v>0</v>
      </c>
      <c r="TQ36">
        <v>0</v>
      </c>
      <c r="TR36">
        <v>0</v>
      </c>
      <c r="TS36">
        <v>0</v>
      </c>
      <c r="TT36">
        <v>3718.80430861267</v>
      </c>
      <c r="TU36">
        <v>25.0044545682915</v>
      </c>
      <c r="TV36">
        <v>-3716.8268331147201</v>
      </c>
      <c r="TW36">
        <v>-7609.5291116284698</v>
      </c>
      <c r="TX36">
        <v>-3716.8268331147201</v>
      </c>
      <c r="TY36">
        <v>0</v>
      </c>
      <c r="TZ36">
        <v>4093.7481920888899</v>
      </c>
      <c r="UA36">
        <v>26.8301870419069</v>
      </c>
      <c r="UB36">
        <v>-4020.3702597371298</v>
      </c>
      <c r="UC36">
        <v>-5990.9740186359504</v>
      </c>
      <c r="UD36">
        <v>-4020.3702597371298</v>
      </c>
      <c r="UE36">
        <v>0</v>
      </c>
      <c r="UF36">
        <v>5664.3173894751999</v>
      </c>
      <c r="UG36">
        <v>26.102226560063698</v>
      </c>
      <c r="UH36">
        <v>-5631.71761050437</v>
      </c>
      <c r="UI36">
        <v>-8739.8988700990994</v>
      </c>
      <c r="UJ36">
        <v>-5631.71761050437</v>
      </c>
      <c r="UK36">
        <v>0</v>
      </c>
      <c r="UL36">
        <v>2406.8966346882598</v>
      </c>
      <c r="UM36">
        <v>25.339151669548801</v>
      </c>
      <c r="UN36">
        <v>-2399.4711630054098</v>
      </c>
      <c r="UO36">
        <v>-4872.37372023635</v>
      </c>
      <c r="UP36">
        <v>-2399.4711630054098</v>
      </c>
      <c r="UQ36">
        <v>0</v>
      </c>
      <c r="UR36">
        <v>12328.827886118501</v>
      </c>
      <c r="US36">
        <v>25.472930241684701</v>
      </c>
      <c r="UT36">
        <v>-12370.1271074878</v>
      </c>
      <c r="UU36">
        <v>-34164.721590528199</v>
      </c>
      <c r="UV36">
        <v>-12370.1271074878</v>
      </c>
      <c r="UW36">
        <v>21.1111</v>
      </c>
      <c r="UX36">
        <v>23.8889</v>
      </c>
      <c r="UY36">
        <v>128.20552754218301</v>
      </c>
      <c r="UZ36">
        <v>0</v>
      </c>
      <c r="VA36">
        <v>24.656613243604301</v>
      </c>
      <c r="VB36">
        <v>0</v>
      </c>
      <c r="VC36">
        <v>0</v>
      </c>
      <c r="VD36">
        <v>0</v>
      </c>
      <c r="VE36">
        <v>0</v>
      </c>
      <c r="VF36">
        <v>39.936182193201603</v>
      </c>
      <c r="VG36">
        <v>25.422245874562702</v>
      </c>
      <c r="VH36">
        <v>0</v>
      </c>
      <c r="VI36">
        <v>0</v>
      </c>
      <c r="VJ36">
        <v>0</v>
      </c>
      <c r="VK36">
        <v>0</v>
      </c>
      <c r="VL36">
        <v>70.800379973349706</v>
      </c>
      <c r="VM36">
        <v>24.776769246989499</v>
      </c>
      <c r="VN36">
        <v>0</v>
      </c>
      <c r="VO36">
        <v>0</v>
      </c>
      <c r="VP36">
        <v>0</v>
      </c>
      <c r="VQ36">
        <v>104.89129665471999</v>
      </c>
      <c r="VR36">
        <v>0</v>
      </c>
      <c r="VS36">
        <v>24.910193215249102</v>
      </c>
      <c r="VT36">
        <v>0</v>
      </c>
      <c r="VU36">
        <v>0</v>
      </c>
      <c r="VV36">
        <v>0</v>
      </c>
      <c r="VW36">
        <v>1863.10709602102</v>
      </c>
      <c r="VX36">
        <v>0</v>
      </c>
      <c r="VY36">
        <v>24.795120319491701</v>
      </c>
      <c r="VZ36">
        <v>0</v>
      </c>
      <c r="WA36">
        <v>0</v>
      </c>
      <c r="WB36">
        <v>0</v>
      </c>
      <c r="WC36">
        <v>0</v>
      </c>
      <c r="WD36">
        <v>4403.9572010412403</v>
      </c>
      <c r="WE36">
        <v>25.084954469475999</v>
      </c>
      <c r="WF36">
        <v>-4398.2867203671303</v>
      </c>
      <c r="WG36">
        <v>-8252.79989115024</v>
      </c>
      <c r="WH36">
        <v>-4398.2867203671303</v>
      </c>
      <c r="WI36">
        <v>16668302.5802323</v>
      </c>
      <c r="WJ36">
        <v>0</v>
      </c>
      <c r="WK36">
        <v>4630.0840500645199</v>
      </c>
      <c r="WL36">
        <v>26.651957227158899</v>
      </c>
      <c r="WM36">
        <v>-4529.1981563190502</v>
      </c>
      <c r="WN36">
        <v>-6526.9905096804596</v>
      </c>
      <c r="WO36">
        <v>-4529.1981563190502</v>
      </c>
      <c r="WP36">
        <v>21.1111</v>
      </c>
      <c r="WQ36">
        <v>23.8889</v>
      </c>
      <c r="WR36">
        <v>0</v>
      </c>
      <c r="WS36">
        <v>6450.5766933463601</v>
      </c>
      <c r="WT36">
        <v>26.075509160660999</v>
      </c>
      <c r="WU36">
        <v>-6500.20840017104</v>
      </c>
      <c r="WV36">
        <v>-9748.9475987761798</v>
      </c>
      <c r="WW36">
        <v>-6500.20840017104</v>
      </c>
      <c r="WX36">
        <v>10256746.750733601</v>
      </c>
      <c r="WY36">
        <v>0</v>
      </c>
      <c r="WZ36">
        <v>2849.0963196482298</v>
      </c>
      <c r="XA36">
        <v>25.310872419442799</v>
      </c>
      <c r="XB36">
        <v>-2842.48354566633</v>
      </c>
      <c r="XC36">
        <v>-5347.4524591167901</v>
      </c>
      <c r="XD36">
        <v>-2842.48354566633</v>
      </c>
      <c r="XE36">
        <v>0</v>
      </c>
      <c r="XF36">
        <v>16825.422311234299</v>
      </c>
      <c r="XG36">
        <v>25.076627924828799</v>
      </c>
      <c r="XH36">
        <v>-16918.882774636</v>
      </c>
      <c r="XI36">
        <v>-40099.112494974601</v>
      </c>
      <c r="XJ36">
        <v>-16918.882774636</v>
      </c>
      <c r="XK36">
        <v>21.1111</v>
      </c>
      <c r="XL36">
        <v>23.8889</v>
      </c>
      <c r="XM36">
        <v>0</v>
      </c>
      <c r="XN36">
        <v>993.25984817639801</v>
      </c>
      <c r="XO36">
        <v>25.716507451589099</v>
      </c>
      <c r="XP36">
        <v>0</v>
      </c>
      <c r="XQ36">
        <v>0</v>
      </c>
      <c r="XR36">
        <v>0</v>
      </c>
      <c r="XS36">
        <v>0</v>
      </c>
      <c r="XT36">
        <v>987.74389705918304</v>
      </c>
      <c r="XU36">
        <v>26.342611883823398</v>
      </c>
      <c r="XV36">
        <v>0</v>
      </c>
      <c r="XW36">
        <v>0</v>
      </c>
      <c r="XX36">
        <v>0</v>
      </c>
      <c r="XY36">
        <v>0</v>
      </c>
      <c r="XZ36">
        <v>1354.0814656587399</v>
      </c>
      <c r="YA36">
        <v>25.822251701120599</v>
      </c>
      <c r="YB36">
        <v>0</v>
      </c>
      <c r="YC36">
        <v>0</v>
      </c>
      <c r="YD36">
        <v>0</v>
      </c>
      <c r="YE36">
        <v>0</v>
      </c>
      <c r="YF36">
        <v>538.37082231740396</v>
      </c>
      <c r="YG36">
        <v>25.952955476209102</v>
      </c>
      <c r="YH36">
        <v>0</v>
      </c>
      <c r="YI36">
        <v>0</v>
      </c>
      <c r="YJ36">
        <v>0</v>
      </c>
      <c r="YK36">
        <v>0</v>
      </c>
      <c r="YL36">
        <v>4196.2244286505602</v>
      </c>
      <c r="YM36">
        <v>26.459833077031899</v>
      </c>
      <c r="YN36">
        <v>0</v>
      </c>
      <c r="YO36">
        <v>0</v>
      </c>
      <c r="YP36">
        <v>0</v>
      </c>
      <c r="YQ36">
        <v>0</v>
      </c>
      <c r="YR36">
        <v>825.84580547870303</v>
      </c>
      <c r="YS36">
        <v>19.431644033848801</v>
      </c>
      <c r="YT36">
        <v>0</v>
      </c>
      <c r="YU36">
        <v>0</v>
      </c>
      <c r="YV36">
        <v>0</v>
      </c>
      <c r="YW36">
        <v>0</v>
      </c>
      <c r="YX36">
        <v>708.95963908898102</v>
      </c>
      <c r="YY36">
        <v>19.461578979694998</v>
      </c>
      <c r="YZ36">
        <v>0</v>
      </c>
      <c r="ZA36">
        <v>0</v>
      </c>
      <c r="ZB36">
        <v>0</v>
      </c>
      <c r="ZC36">
        <v>0</v>
      </c>
      <c r="ZD36">
        <v>1045.8453416990301</v>
      </c>
      <c r="ZE36">
        <v>19.288111205624901</v>
      </c>
      <c r="ZF36">
        <v>0</v>
      </c>
      <c r="ZG36">
        <v>0</v>
      </c>
      <c r="ZH36">
        <v>0</v>
      </c>
      <c r="ZI36">
        <v>0</v>
      </c>
      <c r="ZJ36">
        <v>495.98925556676602</v>
      </c>
      <c r="ZK36">
        <v>19.595287166290099</v>
      </c>
      <c r="ZL36">
        <v>0</v>
      </c>
      <c r="ZM36">
        <v>0</v>
      </c>
      <c r="ZN36">
        <v>0</v>
      </c>
      <c r="ZO36">
        <v>0</v>
      </c>
      <c r="ZP36">
        <v>8337.2344623168501</v>
      </c>
      <c r="ZQ36">
        <v>17.999720291788201</v>
      </c>
      <c r="ZR36">
        <v>0</v>
      </c>
      <c r="ZS36">
        <v>0</v>
      </c>
      <c r="ZT36">
        <v>0</v>
      </c>
      <c r="ZU36">
        <v>0</v>
      </c>
      <c r="ZV36">
        <v>2071.2612756908702</v>
      </c>
      <c r="ZW36">
        <v>20.480158477013202</v>
      </c>
      <c r="ZX36">
        <v>0</v>
      </c>
      <c r="ZY36">
        <v>0</v>
      </c>
      <c r="ZZ36">
        <v>0</v>
      </c>
      <c r="AAA36">
        <v>0</v>
      </c>
      <c r="AAB36">
        <v>1678.0290005931299</v>
      </c>
      <c r="AAC36">
        <v>20.377663937938799</v>
      </c>
      <c r="AAD36">
        <v>0</v>
      </c>
      <c r="AAE36">
        <v>0</v>
      </c>
      <c r="AAF36">
        <v>0</v>
      </c>
      <c r="AAG36">
        <v>0</v>
      </c>
      <c r="AAH36">
        <v>2493.7734092015298</v>
      </c>
      <c r="AAI36">
        <v>20.194088370579902</v>
      </c>
      <c r="AAJ36">
        <v>0</v>
      </c>
      <c r="AAK36">
        <v>0</v>
      </c>
      <c r="AAL36">
        <v>0</v>
      </c>
      <c r="AAM36">
        <v>0</v>
      </c>
      <c r="AAN36">
        <v>1310.86927646093</v>
      </c>
      <c r="AAO36">
        <v>20.691156597457098</v>
      </c>
      <c r="AAP36">
        <v>0</v>
      </c>
      <c r="AAQ36">
        <v>0</v>
      </c>
      <c r="AAR36">
        <v>0</v>
      </c>
      <c r="AAS36">
        <v>0</v>
      </c>
      <c r="AAT36">
        <v>15105.747530537001</v>
      </c>
      <c r="AAU36">
        <v>18.358086189127601</v>
      </c>
      <c r="AAV36">
        <v>0</v>
      </c>
      <c r="AAW36">
        <v>0</v>
      </c>
      <c r="AAX36">
        <v>0</v>
      </c>
      <c r="AAY36">
        <v>0</v>
      </c>
      <c r="AAZ36">
        <v>2390.2432006982899</v>
      </c>
      <c r="ABA36">
        <v>20.4579146711391</v>
      </c>
      <c r="ABB36">
        <v>0</v>
      </c>
      <c r="ABC36">
        <v>0</v>
      </c>
      <c r="ABD36">
        <v>0</v>
      </c>
      <c r="ABE36">
        <v>0</v>
      </c>
      <c r="ABF36">
        <v>1914.2502065692699</v>
      </c>
      <c r="ABG36">
        <v>20.325856766177299</v>
      </c>
      <c r="ABH36">
        <v>0</v>
      </c>
      <c r="ABI36">
        <v>0</v>
      </c>
      <c r="ABJ36">
        <v>0</v>
      </c>
      <c r="ABK36">
        <v>0</v>
      </c>
      <c r="ABL36">
        <v>2834.8307923299999</v>
      </c>
      <c r="ABM36">
        <v>20.212391678274699</v>
      </c>
      <c r="ABN36">
        <v>0</v>
      </c>
      <c r="ABO36">
        <v>0</v>
      </c>
      <c r="ABP36">
        <v>0</v>
      </c>
      <c r="ABQ36">
        <v>0</v>
      </c>
      <c r="ABR36">
        <v>1518.6328368788199</v>
      </c>
      <c r="ABS36">
        <v>20.638897301854101</v>
      </c>
      <c r="ABT36">
        <v>0</v>
      </c>
      <c r="ABU36">
        <v>0</v>
      </c>
      <c r="ABV36">
        <v>0</v>
      </c>
      <c r="ABW36">
        <v>0</v>
      </c>
      <c r="ABX36">
        <v>17889.2971477465</v>
      </c>
      <c r="ABY36">
        <v>18.317676899578402</v>
      </c>
      <c r="ABZ36">
        <v>0</v>
      </c>
      <c r="ACA36">
        <v>0</v>
      </c>
      <c r="ACB36">
        <v>0</v>
      </c>
      <c r="ACC36">
        <v>0.85841950893015395</v>
      </c>
      <c r="ACD36">
        <v>64219145.319301203</v>
      </c>
      <c r="ACE36">
        <v>108098.01</v>
      </c>
      <c r="ACF36">
        <v>22.792570506609898</v>
      </c>
      <c r="ACG36">
        <v>7.22</v>
      </c>
      <c r="ACH36">
        <v>1.66069446884286</v>
      </c>
      <c r="ACI36">
        <v>125936.661477584</v>
      </c>
      <c r="ACJ36">
        <v>6.0599400300163397</v>
      </c>
      <c r="ACK36">
        <v>21.6419419789299</v>
      </c>
      <c r="ACL36">
        <v>26.6103167346206</v>
      </c>
      <c r="ACM36">
        <v>6.0640328869694899</v>
      </c>
      <c r="ACN36">
        <v>38708408.871721797</v>
      </c>
      <c r="ACO36">
        <v>69709.4150647973</v>
      </c>
      <c r="ACP36">
        <v>89406.139634507606</v>
      </c>
      <c r="ACR36">
        <v>49560.608710022701</v>
      </c>
      <c r="ACT36">
        <v>138966.74834453</v>
      </c>
      <c r="ACV36">
        <v>25.859970099975001</v>
      </c>
      <c r="ACW36">
        <v>23.894323132577298</v>
      </c>
      <c r="ACX36">
        <v>1.7</v>
      </c>
      <c r="ACY36">
        <v>6.5757065951786897</v>
      </c>
      <c r="ACZ36">
        <v>0.75006128278406303</v>
      </c>
      <c r="ADA36">
        <v>25.7330311414402</v>
      </c>
      <c r="ADB36">
        <v>23.890094753274301</v>
      </c>
      <c r="ADC36">
        <v>1.7</v>
      </c>
      <c r="ADD36">
        <v>6.4650888519402399</v>
      </c>
      <c r="ADE36">
        <v>0.75011973698497203</v>
      </c>
      <c r="ADF36">
        <v>25.714948247931801</v>
      </c>
      <c r="ADG36">
        <v>23.859532371597101</v>
      </c>
      <c r="ADH36">
        <v>1.7</v>
      </c>
      <c r="ADI36">
        <v>6.55217942363499</v>
      </c>
      <c r="ADJ36">
        <v>0.74932428073553203</v>
      </c>
      <c r="ADK36">
        <v>25.033753078516799</v>
      </c>
      <c r="ADL36">
        <v>23.7933884943671</v>
      </c>
      <c r="ADM36">
        <v>1.7</v>
      </c>
      <c r="ADN36">
        <v>14.612924867800199</v>
      </c>
      <c r="ADO36">
        <v>0.75030887394492596</v>
      </c>
      <c r="ADP36">
        <v>25.663572976638701</v>
      </c>
      <c r="ADQ36">
        <v>23.881974042869501</v>
      </c>
      <c r="ADR36">
        <v>1.7</v>
      </c>
      <c r="ADS36">
        <v>7.1609900258083599</v>
      </c>
      <c r="ADT36">
        <v>0.70575817972739996</v>
      </c>
      <c r="ADU36">
        <v>24.799712263952198</v>
      </c>
      <c r="ADV36">
        <v>23.486211122588799</v>
      </c>
      <c r="ADW36">
        <v>1.7</v>
      </c>
      <c r="ADX36">
        <v>11.479297747473201</v>
      </c>
      <c r="ADY36">
        <v>0.75124317954914799</v>
      </c>
      <c r="ADZ36">
        <v>25.513628832061102</v>
      </c>
      <c r="AEA36">
        <v>23.778396527356801</v>
      </c>
      <c r="AEB36">
        <v>1.7</v>
      </c>
      <c r="AEC36">
        <v>5.7253271422615599</v>
      </c>
      <c r="AED36">
        <v>0.70060214976538804</v>
      </c>
      <c r="AEE36">
        <v>24.7899708169302</v>
      </c>
      <c r="AEF36">
        <v>23.838126412926101</v>
      </c>
      <c r="AEG36">
        <v>1.7</v>
      </c>
      <c r="AEH36">
        <v>11.896015482513</v>
      </c>
      <c r="AEI36">
        <v>0.75007796924993797</v>
      </c>
      <c r="AEJ36">
        <v>25.4632115241224</v>
      </c>
      <c r="AEK36">
        <v>23.991535792497601</v>
      </c>
      <c r="AEL36">
        <v>1.7</v>
      </c>
      <c r="AEM36">
        <v>7.1700833392094596</v>
      </c>
      <c r="AEN36">
        <v>0.70047778965185203</v>
      </c>
      <c r="AEO36">
        <v>24.748795001183399</v>
      </c>
      <c r="AEP36">
        <v>23.71007739777</v>
      </c>
      <c r="AEQ36">
        <v>1.7</v>
      </c>
      <c r="AER36">
        <v>9.6897487166133391</v>
      </c>
      <c r="AES36">
        <v>0.75074549910319399</v>
      </c>
      <c r="AET36">
        <v>25.110027103538901</v>
      </c>
      <c r="AEU36">
        <v>23.827397153263401</v>
      </c>
      <c r="AEV36">
        <v>1.7</v>
      </c>
      <c r="AEW36">
        <v>5.5305730192863898</v>
      </c>
      <c r="AEX36">
        <v>0.70044712788909103</v>
      </c>
      <c r="AEY36">
        <v>24.832260818994101</v>
      </c>
      <c r="AEZ36">
        <v>23.8451141412041</v>
      </c>
      <c r="AFA36">
        <v>1.7</v>
      </c>
      <c r="AFB36">
        <v>10.3852887066792</v>
      </c>
      <c r="AFC36">
        <v>0.75004020965713103</v>
      </c>
      <c r="AFD36">
        <v>25.4083052659456</v>
      </c>
      <c r="AFE36">
        <v>23.9634928208697</v>
      </c>
      <c r="AFF36">
        <v>1.7</v>
      </c>
      <c r="AFG36">
        <v>7.6684442267295898</v>
      </c>
      <c r="AFH36">
        <v>0.70240285069570896</v>
      </c>
      <c r="AFI36">
        <v>24.8859479513007</v>
      </c>
      <c r="AFJ36">
        <v>23.798030147639601</v>
      </c>
      <c r="AFK36">
        <v>1.7</v>
      </c>
      <c r="AFL36">
        <v>8.7811342372876702</v>
      </c>
      <c r="AFM36">
        <v>0.74790389004941105</v>
      </c>
      <c r="AFN36">
        <v>25.140428757449602</v>
      </c>
      <c r="AFO36">
        <v>23.833185870777601</v>
      </c>
      <c r="AFP36">
        <v>1.7</v>
      </c>
      <c r="AFQ36">
        <v>5.4593211906253103</v>
      </c>
      <c r="AFR36">
        <v>0.70019212600810199</v>
      </c>
      <c r="AFS36">
        <v>-0.62839300598444903</v>
      </c>
      <c r="AFT36">
        <v>-0.61542688192274297</v>
      </c>
      <c r="AFU36">
        <v>-0.61141932959896805</v>
      </c>
      <c r="AFV36">
        <v>-0.49505228318598399</v>
      </c>
      <c r="AFW36">
        <v>-0.42191710689399298</v>
      </c>
      <c r="AFX36">
        <v>-0.50762681331691495</v>
      </c>
      <c r="AFY36">
        <v>-0.501912577136161</v>
      </c>
      <c r="AFZ36">
        <v>-0.27990944216788</v>
      </c>
      <c r="AGA36">
        <v>-0.323547476964409</v>
      </c>
      <c r="AGB36">
        <v>-0.43481993504880001</v>
      </c>
      <c r="AGC36">
        <v>-0.42853044014209402</v>
      </c>
      <c r="AGD36">
        <v>-0.21486659224563001</v>
      </c>
      <c r="AGE36">
        <v>-0.63087221968087004</v>
      </c>
      <c r="AGF36">
        <v>-0.56270393609830005</v>
      </c>
      <c r="AGG36">
        <v>-0.42376188257654701</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B36">
        <v>0</v>
      </c>
      <c r="AID36">
        <v>0</v>
      </c>
      <c r="AIF36">
        <v>0</v>
      </c>
      <c r="AIH36">
        <v>0</v>
      </c>
      <c r="AIJ36">
        <v>0</v>
      </c>
      <c r="AIL36">
        <v>0</v>
      </c>
      <c r="AIN36">
        <v>0</v>
      </c>
      <c r="AIP36">
        <v>0</v>
      </c>
      <c r="AIR36">
        <v>0</v>
      </c>
      <c r="AIT36">
        <v>0</v>
      </c>
      <c r="AIV36">
        <v>0</v>
      </c>
      <c r="AIX36">
        <v>0</v>
      </c>
      <c r="AIZ36">
        <v>0</v>
      </c>
      <c r="AJB36">
        <v>0</v>
      </c>
      <c r="AJD36">
        <v>0</v>
      </c>
      <c r="AJE36">
        <v>2.72656371843529E-3</v>
      </c>
      <c r="AJG36">
        <v>177500.40195110999</v>
      </c>
      <c r="AJJ36">
        <v>12113.4955557459</v>
      </c>
      <c r="AJL36">
        <v>927.06822006310097</v>
      </c>
      <c r="AJM36">
        <v>216.387295467608</v>
      </c>
      <c r="AJN36">
        <v>73.398968129573603</v>
      </c>
      <c r="AJO36">
        <v>496.59107772922601</v>
      </c>
      <c r="AJP36">
        <v>480.43013952891602</v>
      </c>
      <c r="AJQ36">
        <v>302.064835919487</v>
      </c>
      <c r="AJR36">
        <v>90.051155891714899</v>
      </c>
      <c r="AJS36">
        <v>489.33371565915502</v>
      </c>
      <c r="AJT36">
        <v>468.04397155516</v>
      </c>
      <c r="AJU36">
        <v>105.550768390435</v>
      </c>
      <c r="AJV36">
        <v>37.885525356831501</v>
      </c>
      <c r="AJW36">
        <v>184.45790800933099</v>
      </c>
      <c r="AJX36">
        <v>364.33638199813601</v>
      </c>
      <c r="AJY36">
        <v>0</v>
      </c>
      <c r="AJZ36">
        <v>0</v>
      </c>
      <c r="AKA36">
        <v>0</v>
      </c>
      <c r="AKB36">
        <v>177500.40195110999</v>
      </c>
      <c r="AKC36">
        <v>0</v>
      </c>
      <c r="AKD36">
        <v>0</v>
      </c>
      <c r="AKE36">
        <v>0</v>
      </c>
      <c r="AKF36">
        <v>0</v>
      </c>
      <c r="AKG36">
        <v>14.771220370184199</v>
      </c>
      <c r="AKH36">
        <v>14.771220370184199</v>
      </c>
      <c r="AKI36">
        <v>0</v>
      </c>
      <c r="AKJ36">
        <v>0</v>
      </c>
      <c r="AKK36">
        <v>0</v>
      </c>
      <c r="AKL36">
        <v>0</v>
      </c>
      <c r="AKM36">
        <v>0</v>
      </c>
      <c r="AKN36">
        <v>14.771220370184199</v>
      </c>
      <c r="AKO36">
        <v>14.771220370184199</v>
      </c>
      <c r="AKP36">
        <v>0</v>
      </c>
      <c r="AKQ36">
        <v>0</v>
      </c>
      <c r="AKR36">
        <v>0</v>
      </c>
      <c r="AKV36">
        <v>1228092.4547483199</v>
      </c>
      <c r="AKZ36">
        <v>4674616.5748551702</v>
      </c>
      <c r="ALD36">
        <v>25.7363453128408</v>
      </c>
      <c r="ALE36">
        <v>21.9740205917177</v>
      </c>
      <c r="ALF36">
        <v>12.128065773938999</v>
      </c>
      <c r="ALG36">
        <v>190732.23662531501</v>
      </c>
      <c r="ALH36">
        <v>2980.8845181818201</v>
      </c>
      <c r="ALJ36">
        <v>14.7684548747369</v>
      </c>
      <c r="ALK36">
        <v>8.9853024269670404E-3</v>
      </c>
      <c r="ALL36">
        <v>12.442036379283801</v>
      </c>
      <c r="ALM36">
        <v>25.4387596367106</v>
      </c>
      <c r="ALN36">
        <v>12.442036379283801</v>
      </c>
      <c r="ALO36">
        <v>0</v>
      </c>
      <c r="ALP36">
        <v>25.408560163847099</v>
      </c>
      <c r="ALQ36">
        <v>9.4210429420808605E-3</v>
      </c>
      <c r="ALR36">
        <v>46.5476940802969</v>
      </c>
      <c r="ALS36">
        <v>12.442036379283801</v>
      </c>
      <c r="ALT36">
        <v>14.768455052909101</v>
      </c>
      <c r="ALU36">
        <v>12.442036379283801</v>
      </c>
      <c r="ALV36">
        <v>15.559999643285799</v>
      </c>
      <c r="ALW36">
        <v>12.442036379283801</v>
      </c>
      <c r="ALX36">
        <v>7.22</v>
      </c>
      <c r="ALY36">
        <v>2.7313626373390498E-3</v>
      </c>
      <c r="ALZ36">
        <v>22.7656872376016</v>
      </c>
      <c r="AMA36">
        <v>2.7313626373390498E-3</v>
      </c>
      <c r="AMB36">
        <v>0</v>
      </c>
      <c r="AMC36">
        <v>22.792570506609898</v>
      </c>
      <c r="AMD36">
        <v>1.66069402427015E-3</v>
      </c>
      <c r="AME36">
        <v>22.7656872376016</v>
      </c>
      <c r="AMF36">
        <v>2.7313626373390498E-3</v>
      </c>
      <c r="AMG36">
        <v>7.22</v>
      </c>
      <c r="AMH36">
        <v>2.7313626373390498E-3</v>
      </c>
      <c r="AMI36">
        <v>1.21280625272207E-2</v>
      </c>
      <c r="AMJ36">
        <v>6.2810564679219603</v>
      </c>
      <c r="AMK36">
        <v>19.717891877830699</v>
      </c>
      <c r="AML36">
        <v>0.25207788570740403</v>
      </c>
      <c r="AMM36">
        <v>17.9954529866909</v>
      </c>
      <c r="AMN36">
        <v>1.0061887093072299</v>
      </c>
      <c r="AMO36">
        <v>19.6109457700673</v>
      </c>
      <c r="AMP36">
        <v>0.39475388747333601</v>
      </c>
      <c r="AMQ36">
        <v>20.066156762896998</v>
      </c>
      <c r="AMR36">
        <v>0.46754980496943599</v>
      </c>
      <c r="AMS36">
        <v>19.519408712317802</v>
      </c>
      <c r="AMT36">
        <v>0.65787951581013704</v>
      </c>
      <c r="AMU36">
        <v>18.357753234066301</v>
      </c>
      <c r="AMV36">
        <v>1.3571539974205</v>
      </c>
      <c r="AMW36">
        <v>20.549717483986001</v>
      </c>
      <c r="AMX36">
        <v>0.67740816581580299</v>
      </c>
      <c r="AMY36">
        <v>20.828214298398201</v>
      </c>
      <c r="AMZ36">
        <v>0.45677668851492997</v>
      </c>
      <c r="ANA36">
        <v>20.9814044518312</v>
      </c>
      <c r="ANB36">
        <v>0.79350322259805794</v>
      </c>
      <c r="ANC36">
        <v>20.5814964999526</v>
      </c>
      <c r="AND36">
        <v>1.1044772703737999</v>
      </c>
      <c r="ANE36">
        <v>18.313435470199899</v>
      </c>
      <c r="ANF36">
        <v>1.8462389532943899</v>
      </c>
      <c r="ANG36">
        <v>20.5537709338052</v>
      </c>
      <c r="ANH36">
        <v>0.77547561110878505</v>
      </c>
      <c r="ANI36">
        <v>20.780157992476099</v>
      </c>
      <c r="ANJ36">
        <v>0.53101669946560104</v>
      </c>
      <c r="ANK36">
        <v>20.8830227984568</v>
      </c>
      <c r="ANL36">
        <v>0.90636903904698995</v>
      </c>
      <c r="ANM36">
        <v>20.5700444652473</v>
      </c>
      <c r="ANN36">
        <v>1.21516692837739</v>
      </c>
      <c r="ANO36">
        <v>2.77844980326755</v>
      </c>
      <c r="ANP36">
        <v>4.3893193447230896</v>
      </c>
      <c r="ANQ36">
        <v>5.2742672312931598</v>
      </c>
      <c r="ANR36">
        <v>17.9954529866909</v>
      </c>
      <c r="ANS36">
        <v>19.396271247741701</v>
      </c>
      <c r="ANT36">
        <v>19.595705051914901</v>
      </c>
      <c r="ANU36">
        <v>19.291583080033899</v>
      </c>
      <c r="ANV36">
        <v>19.432702146444399</v>
      </c>
      <c r="ANW36">
        <v>18.357753234066301</v>
      </c>
      <c r="ANX36">
        <v>20.291967614323799</v>
      </c>
      <c r="ANY36">
        <v>20.697572453413901</v>
      </c>
      <c r="ANZ36">
        <v>20.2164020111213</v>
      </c>
      <c r="AOA36">
        <v>20.4892271593144</v>
      </c>
      <c r="AOB36">
        <v>18.313435470199899</v>
      </c>
      <c r="AOC36">
        <v>20.239106181623701</v>
      </c>
      <c r="AOD36">
        <v>20.6423461809927</v>
      </c>
      <c r="AOE36">
        <v>20.244291160104101</v>
      </c>
      <c r="AOF36">
        <v>20.463582034500501</v>
      </c>
      <c r="AOG36">
        <v>25.408560163847099</v>
      </c>
      <c r="AOH36">
        <v>6.2810564679219603</v>
      </c>
      <c r="AOI36">
        <v>25.491548153180801</v>
      </c>
      <c r="AOJ36">
        <v>6.2810564679219603</v>
      </c>
    </row>
    <row r="37" spans="1:1076">
      <c r="A37" t="s">
        <v>2981</v>
      </c>
      <c r="B37">
        <v>26.4605</v>
      </c>
      <c r="D37">
        <v>17.888232799063999</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1839.99169064121</v>
      </c>
      <c r="EN37">
        <v>1625.1121567433399</v>
      </c>
      <c r="EO37">
        <v>6850.6574739713697</v>
      </c>
      <c r="EP37">
        <v>1216.53835391197</v>
      </c>
      <c r="EQ37">
        <v>0</v>
      </c>
      <c r="ER37">
        <v>1933.1559274578899</v>
      </c>
      <c r="ES37">
        <v>1755.2746749845701</v>
      </c>
      <c r="ET37">
        <v>7368.2745009352902</v>
      </c>
      <c r="EU37">
        <v>8.1969317879097492</v>
      </c>
      <c r="EV37">
        <v>1277.2571344865</v>
      </c>
      <c r="EW37">
        <v>0</v>
      </c>
      <c r="EX37">
        <v>1872.7956565577399</v>
      </c>
      <c r="EY37">
        <v>8.6374433334897294</v>
      </c>
      <c r="EZ37">
        <v>1719.70443975435</v>
      </c>
      <c r="FA37">
        <v>7298.1608017266599</v>
      </c>
      <c r="FB37">
        <v>8.19736661320011</v>
      </c>
      <c r="FC37">
        <v>1238.0358467046301</v>
      </c>
      <c r="FD37">
        <v>0</v>
      </c>
      <c r="FE37">
        <v>0</v>
      </c>
      <c r="FF37">
        <v>0</v>
      </c>
      <c r="FG37">
        <v>0</v>
      </c>
      <c r="FH37">
        <v>0</v>
      </c>
      <c r="FI37">
        <v>0</v>
      </c>
      <c r="FJ37">
        <v>0</v>
      </c>
      <c r="FK37">
        <v>0</v>
      </c>
      <c r="FL37">
        <v>0</v>
      </c>
      <c r="FM37">
        <v>0</v>
      </c>
      <c r="FN37">
        <v>0</v>
      </c>
      <c r="FO37">
        <v>2.45251372506161E-2</v>
      </c>
      <c r="FP37">
        <v>0</v>
      </c>
      <c r="FQ37">
        <v>3.7712464405102401E-3</v>
      </c>
      <c r="FR37">
        <v>0</v>
      </c>
      <c r="FS37">
        <v>1238.0358467046301</v>
      </c>
      <c r="FT37">
        <v>0</v>
      </c>
      <c r="FU37">
        <v>399.36819518621701</v>
      </c>
      <c r="FV37">
        <v>0</v>
      </c>
      <c r="FW37">
        <v>0</v>
      </c>
      <c r="FX37">
        <v>0</v>
      </c>
      <c r="FY37">
        <v>2.45251372506161E-2</v>
      </c>
      <c r="FZ37">
        <v>0</v>
      </c>
      <c r="GA37">
        <v>3.7712464405102401E-3</v>
      </c>
      <c r="GB37">
        <v>98.575632315658297</v>
      </c>
      <c r="GC37">
        <v>27.888820197834001</v>
      </c>
      <c r="GD37">
        <v>-42.323478182549103</v>
      </c>
      <c r="GE37">
        <v>233.99775402068599</v>
      </c>
      <c r="GF37">
        <v>99.432983817084306</v>
      </c>
      <c r="GG37">
        <v>-47.670166530999701</v>
      </c>
      <c r="GH37">
        <v>354.59077164828301</v>
      </c>
      <c r="GI37">
        <v>272.56975827619902</v>
      </c>
      <c r="GJ37">
        <v>329.47567941268602</v>
      </c>
      <c r="GK37">
        <v>70.171626075614697</v>
      </c>
      <c r="GL37">
        <v>38.800836124569202</v>
      </c>
      <c r="GM37">
        <v>-99.0304938412892</v>
      </c>
      <c r="GN37">
        <v>-4.5534302573462799</v>
      </c>
      <c r="GO37">
        <v>24.471573531087401</v>
      </c>
      <c r="GP37">
        <v>24.9399546128931</v>
      </c>
      <c r="GQ37">
        <v>-15.5987744244722</v>
      </c>
      <c r="GR37">
        <v>-196.67503177004701</v>
      </c>
      <c r="GS37">
        <v>-733.23819227836202</v>
      </c>
      <c r="GT37">
        <v>51.175994702285003</v>
      </c>
      <c r="GU37">
        <v>25.389129549285599</v>
      </c>
      <c r="GV37">
        <v>25.977498739075099</v>
      </c>
      <c r="GW37">
        <v>-6.0056540433246601</v>
      </c>
      <c r="GX37">
        <v>-179.89027512217399</v>
      </c>
      <c r="GY37">
        <v>-781.410201232639</v>
      </c>
      <c r="GZ37">
        <v>48.169863514331098</v>
      </c>
      <c r="HA37">
        <v>24.945056854275801</v>
      </c>
      <c r="HB37">
        <v>25.5860391892958</v>
      </c>
      <c r="HC37">
        <v>30.299428889282598</v>
      </c>
      <c r="HD37">
        <v>-134.50960554984999</v>
      </c>
      <c r="HE37">
        <v>-918.08142152038704</v>
      </c>
      <c r="HF37">
        <v>-5.4979876687555196</v>
      </c>
      <c r="HG37">
        <v>24.714206317449701</v>
      </c>
      <c r="HH37">
        <v>25.166161537452801</v>
      </c>
      <c r="HI37">
        <v>-16.246619491440299</v>
      </c>
      <c r="HJ37">
        <v>-139.40853249875499</v>
      </c>
      <c r="HK37">
        <v>-461.73611423806</v>
      </c>
      <c r="HL37">
        <v>141.84654907254401</v>
      </c>
      <c r="HM37">
        <v>25.688654164286099</v>
      </c>
      <c r="HN37">
        <v>25.583901196925598</v>
      </c>
      <c r="HO37">
        <v>193.96696804408401</v>
      </c>
      <c r="HP37">
        <v>81.334741440933897</v>
      </c>
      <c r="HQ37">
        <v>25.506753137195901</v>
      </c>
      <c r="HR37">
        <v>86.931183181519003</v>
      </c>
      <c r="HS37">
        <v>310.71028274182203</v>
      </c>
      <c r="HT37">
        <v>26.533933019825</v>
      </c>
      <c r="HU37">
        <v>25.943927475503902</v>
      </c>
      <c r="HV37">
        <v>90.543092026156103</v>
      </c>
      <c r="HW37">
        <v>123.17654006596101</v>
      </c>
      <c r="HX37">
        <v>26.6711872446696</v>
      </c>
      <c r="HY37">
        <v>70.308912137337998</v>
      </c>
      <c r="HZ37">
        <v>26.578062065332599</v>
      </c>
      <c r="IA37">
        <v>25.962664774423398</v>
      </c>
      <c r="IB37">
        <v>216.78636129100599</v>
      </c>
      <c r="IC37">
        <v>328.199425434349</v>
      </c>
      <c r="ID37">
        <v>276.83824411561301</v>
      </c>
      <c r="IE37">
        <v>26.590283304963901</v>
      </c>
      <c r="IF37">
        <v>167.69223793946301</v>
      </c>
      <c r="IG37">
        <v>27.259350630691401</v>
      </c>
      <c r="IH37">
        <v>25.806460926604299</v>
      </c>
      <c r="II37">
        <v>25.6359716534154</v>
      </c>
      <c r="IJ37">
        <v>96.965357231549206</v>
      </c>
      <c r="IK37">
        <v>40.690392014447198</v>
      </c>
      <c r="IL37">
        <v>82.652598039555002</v>
      </c>
      <c r="IM37">
        <v>93.416652501119799</v>
      </c>
      <c r="IN37">
        <v>25.6774813853045</v>
      </c>
      <c r="IO37">
        <v>0.45758870008282398</v>
      </c>
      <c r="IP37">
        <v>34.133633746900898</v>
      </c>
      <c r="IQ37">
        <v>71.312215818606703</v>
      </c>
      <c r="IR37">
        <v>100.61816581812499</v>
      </c>
      <c r="IS37">
        <v>165.52027172772901</v>
      </c>
      <c r="IT37">
        <v>51.471819157818501</v>
      </c>
      <c r="IU37">
        <v>-855.54049004695696</v>
      </c>
      <c r="IV37">
        <v>0.92915312111138704</v>
      </c>
      <c r="IW37">
        <v>24.838425453709</v>
      </c>
      <c r="IX37">
        <v>25.506753137195901</v>
      </c>
      <c r="IY37">
        <v>27.560658837849001</v>
      </c>
      <c r="IZ37">
        <v>-130.581395382229</v>
      </c>
      <c r="JA37">
        <v>-802.22433339753297</v>
      </c>
      <c r="JB37">
        <v>62.230156104418398</v>
      </c>
      <c r="JC37">
        <v>25.853374425614099</v>
      </c>
      <c r="JD37">
        <v>26.6711872446696</v>
      </c>
      <c r="JE37">
        <v>38.925362751493701</v>
      </c>
      <c r="JF37">
        <v>-125.65565441757001</v>
      </c>
      <c r="JG37">
        <v>-826.58484594247898</v>
      </c>
      <c r="JH37">
        <v>62.001195778340303</v>
      </c>
      <c r="JI37">
        <v>25.508637105313099</v>
      </c>
      <c r="JJ37">
        <v>26.590283304963901</v>
      </c>
      <c r="JK37">
        <v>172.16510636631</v>
      </c>
      <c r="JL37">
        <v>-75.5767896737445</v>
      </c>
      <c r="JM37">
        <v>-1104.2166835299399</v>
      </c>
      <c r="JN37">
        <v>-0.65573501901498799</v>
      </c>
      <c r="JO37">
        <v>25.037429275485501</v>
      </c>
      <c r="JP37">
        <v>25.6774813853045</v>
      </c>
      <c r="JQ37">
        <v>0.60600934593062605</v>
      </c>
      <c r="JR37">
        <v>7.1146183254803796</v>
      </c>
      <c r="JS37">
        <v>1.2399815032397601</v>
      </c>
      <c r="JT37">
        <v>-94.715609075067505</v>
      </c>
      <c r="JU37">
        <v>-499.466998377631</v>
      </c>
      <c r="JV37">
        <v>218.58743908416</v>
      </c>
      <c r="JW37">
        <v>349.87828974665501</v>
      </c>
      <c r="JX37">
        <v>364.68319436827898</v>
      </c>
      <c r="JY37">
        <v>373.40072693194702</v>
      </c>
      <c r="JZ37">
        <v>292.67199283724398</v>
      </c>
      <c r="KA37">
        <v>275.919766673374</v>
      </c>
      <c r="KB37">
        <v>434.13239118637</v>
      </c>
      <c r="KC37">
        <v>469.40196621208401</v>
      </c>
      <c r="KD37">
        <v>539.95124586284498</v>
      </c>
      <c r="KE37">
        <v>138.397983394086</v>
      </c>
      <c r="KF37">
        <v>27.847837637843099</v>
      </c>
      <c r="KG37">
        <v>308.64267816843</v>
      </c>
      <c r="KH37">
        <v>0.83412912534761496</v>
      </c>
      <c r="KI37">
        <v>203.39642338527301</v>
      </c>
      <c r="KJ37">
        <v>203.72755255674599</v>
      </c>
      <c r="KK37">
        <v>82.819780306073397</v>
      </c>
      <c r="KL37">
        <v>27.250429167324899</v>
      </c>
      <c r="KM37">
        <v>26.727904896327999</v>
      </c>
      <c r="KN37">
        <v>508.346208413027</v>
      </c>
      <c r="KO37">
        <v>28.377613420982101</v>
      </c>
      <c r="KP37">
        <v>59.192735777988602</v>
      </c>
      <c r="KQ37">
        <v>566.45173495378504</v>
      </c>
      <c r="KR37">
        <v>1818.05327930981</v>
      </c>
      <c r="KS37">
        <v>140.87138924664899</v>
      </c>
      <c r="KT37">
        <v>28.357551958526098</v>
      </c>
      <c r="KU37">
        <v>27.867740124398502</v>
      </c>
      <c r="KV37">
        <v>386.76376714406399</v>
      </c>
      <c r="KW37">
        <v>29.432783529540501</v>
      </c>
      <c r="KX37">
        <v>58.839019769175003</v>
      </c>
      <c r="KY37">
        <v>387.03564635521298</v>
      </c>
      <c r="KZ37">
        <v>1096.8861647112101</v>
      </c>
      <c r="LA37">
        <v>183.79663113999999</v>
      </c>
      <c r="LB37">
        <v>27.850307589583402</v>
      </c>
      <c r="LC37">
        <v>27.722463070662201</v>
      </c>
      <c r="LD37">
        <v>797.68182124321595</v>
      </c>
      <c r="LE37">
        <v>28.846896024509999</v>
      </c>
      <c r="LF37">
        <v>59.199385150241703</v>
      </c>
      <c r="LG37">
        <v>698.00866362465297</v>
      </c>
      <c r="LH37">
        <v>1780.47826910862</v>
      </c>
      <c r="LI37">
        <v>46.628933091569401</v>
      </c>
      <c r="LJ37">
        <v>27.374045001775901</v>
      </c>
      <c r="LK37">
        <v>26.8657501812982</v>
      </c>
      <c r="LL37">
        <v>279.23718133747099</v>
      </c>
      <c r="LM37">
        <v>28.437577441866999</v>
      </c>
      <c r="LN37">
        <v>57.349649381932799</v>
      </c>
      <c r="LO37">
        <v>320.82652173746101</v>
      </c>
      <c r="LP37">
        <v>1076.5402041510799</v>
      </c>
      <c r="LQ37">
        <v>40.546761467332502</v>
      </c>
      <c r="LR37">
        <v>19.759770417361199</v>
      </c>
      <c r="LS37">
        <v>16.314</v>
      </c>
      <c r="LT37">
        <v>121.299311575312</v>
      </c>
      <c r="LU37">
        <v>-1299.8464770609801</v>
      </c>
      <c r="LV37">
        <v>21.193681378270998</v>
      </c>
      <c r="LW37">
        <v>23.946286007849601</v>
      </c>
      <c r="LX37">
        <v>658.94934920084199</v>
      </c>
      <c r="LY37">
        <v>71.710184152850303</v>
      </c>
      <c r="LZ37">
        <v>19.929876318629201</v>
      </c>
      <c r="MA37">
        <v>16.314</v>
      </c>
      <c r="MB37">
        <v>54.628846153105499</v>
      </c>
      <c r="MC37">
        <v>-1095.08976491305</v>
      </c>
      <c r="MD37">
        <v>21.683763449869598</v>
      </c>
      <c r="ME37">
        <v>24.8135660200671</v>
      </c>
      <c r="MF37">
        <v>472.26072017940999</v>
      </c>
      <c r="MG37">
        <v>86.323256076431406</v>
      </c>
      <c r="MH37">
        <v>19.835088464530902</v>
      </c>
      <c r="MI37">
        <v>16.314</v>
      </c>
      <c r="MJ37">
        <v>200.72548416229299</v>
      </c>
      <c r="MK37">
        <v>-1378.72637715619</v>
      </c>
      <c r="ML37">
        <v>21.389738319316699</v>
      </c>
      <c r="MM37">
        <v>24.577246413361198</v>
      </c>
      <c r="MN37">
        <v>783.64700140196499</v>
      </c>
      <c r="MO37">
        <v>25.5422216695769</v>
      </c>
      <c r="MP37">
        <v>19.8619582777593</v>
      </c>
      <c r="MQ37">
        <v>16.314</v>
      </c>
      <c r="MR37">
        <v>62.110480326925703</v>
      </c>
      <c r="MS37">
        <v>-846.02403057066203</v>
      </c>
      <c r="MT37">
        <v>21.308955417540702</v>
      </c>
      <c r="MU37">
        <v>24.065007989423101</v>
      </c>
      <c r="MV37">
        <v>406.666362192733</v>
      </c>
      <c r="MW37">
        <v>78.260528022292604</v>
      </c>
      <c r="MX37">
        <v>22.700056357768499</v>
      </c>
      <c r="MY37">
        <v>23.964621419030799</v>
      </c>
      <c r="MZ37">
        <v>974.82752158370602</v>
      </c>
      <c r="NA37">
        <v>634.84545631290098</v>
      </c>
      <c r="NB37">
        <v>23.098338500348799</v>
      </c>
      <c r="NC37">
        <v>25.0338283239013</v>
      </c>
      <c r="ND37">
        <v>986.05685761132202</v>
      </c>
      <c r="NE37">
        <v>101.41201374591</v>
      </c>
      <c r="NF37">
        <v>23.097363527469401</v>
      </c>
      <c r="NG37">
        <v>24.617787612060201</v>
      </c>
      <c r="NH37">
        <v>673.66294388262202</v>
      </c>
      <c r="NI37">
        <v>247.221153689809</v>
      </c>
      <c r="NJ37">
        <v>23.7763943571473</v>
      </c>
      <c r="NK37">
        <v>26.092670116342202</v>
      </c>
      <c r="NL37">
        <v>739.84528320066397</v>
      </c>
      <c r="NM37">
        <v>135.34159081748601</v>
      </c>
      <c r="NN37">
        <v>22.8462161478027</v>
      </c>
      <c r="NO37">
        <v>24.2650262342734</v>
      </c>
      <c r="NP37">
        <v>1174.43070013634</v>
      </c>
      <c r="NQ37">
        <v>666.68132456462399</v>
      </c>
      <c r="NR37">
        <v>23.3858123573374</v>
      </c>
      <c r="NS37">
        <v>25.9886665573725</v>
      </c>
      <c r="NT37">
        <v>1210.3870616832</v>
      </c>
      <c r="NU37">
        <v>51.262940040275801</v>
      </c>
      <c r="NV37">
        <v>22.917432100229899</v>
      </c>
      <c r="NW37">
        <v>24.224582304447299</v>
      </c>
      <c r="NX37">
        <v>1.98060709315804</v>
      </c>
      <c r="NY37">
        <v>620.68349341222597</v>
      </c>
      <c r="NZ37">
        <v>440.13385199720398</v>
      </c>
      <c r="OA37">
        <v>23.268875659790101</v>
      </c>
      <c r="OB37">
        <v>25.149652829012201</v>
      </c>
      <c r="OC37">
        <v>1.7</v>
      </c>
      <c r="OD37">
        <v>616.43343815149694</v>
      </c>
      <c r="OE37">
        <v>1.98060709315804</v>
      </c>
      <c r="OF37">
        <v>1.7</v>
      </c>
      <c r="OG37">
        <v>81.029189671312807</v>
      </c>
      <c r="OH37">
        <v>22.741009333119599</v>
      </c>
      <c r="OI37">
        <v>24.186791148215601</v>
      </c>
      <c r="OJ37">
        <v>1166.74233715738</v>
      </c>
      <c r="OK37">
        <v>781.61182081005097</v>
      </c>
      <c r="OL37">
        <v>23.185287022961401</v>
      </c>
      <c r="OM37">
        <v>25.4562448956131</v>
      </c>
      <c r="ON37">
        <v>1189.4675159005701</v>
      </c>
      <c r="OO37">
        <v>102.688145128659</v>
      </c>
      <c r="OP37">
        <v>23.115559786263699</v>
      </c>
      <c r="OQ37">
        <v>24.909357305668099</v>
      </c>
      <c r="OR37">
        <v>807.58122736406403</v>
      </c>
      <c r="OS37">
        <v>360.38725403162903</v>
      </c>
      <c r="OT37">
        <v>23.829561050297901</v>
      </c>
      <c r="OU37">
        <v>26.4715593636977</v>
      </c>
      <c r="OV37">
        <v>886.67680352037905</v>
      </c>
      <c r="OW37">
        <v>137.17147312367399</v>
      </c>
      <c r="OX37">
        <v>22.885726487556799</v>
      </c>
      <c r="OY37">
        <v>24.563273805785201</v>
      </c>
      <c r="OZ37">
        <v>1383.8639387738201</v>
      </c>
      <c r="PA37">
        <v>807.51400590790195</v>
      </c>
      <c r="PB37">
        <v>23.494361919407499</v>
      </c>
      <c r="PC37">
        <v>26.427051327783602</v>
      </c>
      <c r="PD37">
        <v>1446.33235847831</v>
      </c>
      <c r="PE37">
        <v>53.269573155187601</v>
      </c>
      <c r="PF37">
        <v>22.935967714159599</v>
      </c>
      <c r="PG37">
        <v>24.408463917962798</v>
      </c>
      <c r="PH37">
        <v>2.3071329612249598</v>
      </c>
      <c r="PI37">
        <v>743.57554504103405</v>
      </c>
      <c r="PJ37">
        <v>525.65307575591396</v>
      </c>
      <c r="PK37">
        <v>23.347106433499398</v>
      </c>
      <c r="PL37">
        <v>25.590973726049398</v>
      </c>
      <c r="PM37">
        <v>1.97025591519618</v>
      </c>
      <c r="PN37">
        <v>748.48036064482903</v>
      </c>
      <c r="PO37">
        <v>24.8354436044397</v>
      </c>
      <c r="PP37">
        <v>25.929953790164301</v>
      </c>
      <c r="PQ37">
        <v>25.808571139169501</v>
      </c>
      <c r="PR37">
        <v>24.9882437779921</v>
      </c>
      <c r="PS37">
        <v>24.252586763221998</v>
      </c>
      <c r="PT37">
        <v>25.583843891586199</v>
      </c>
      <c r="PU37">
        <v>26.8294163284151</v>
      </c>
      <c r="PV37">
        <v>26.964424137537801</v>
      </c>
      <c r="PW37">
        <v>25.728611387598701</v>
      </c>
      <c r="PX37">
        <v>24.8644620399579</v>
      </c>
      <c r="PY37">
        <v>26.286828285274002</v>
      </c>
      <c r="PZ37">
        <v>27.472382837880499</v>
      </c>
      <c r="QA37">
        <v>27.616109267823401</v>
      </c>
      <c r="QB37">
        <v>26.412201687505402</v>
      </c>
      <c r="QC37">
        <v>26.214771032772799</v>
      </c>
      <c r="QD37">
        <v>22.056403927344501</v>
      </c>
      <c r="QE37">
        <v>25.5251712981072</v>
      </c>
      <c r="QF37">
        <v>27.473654366293101</v>
      </c>
      <c r="QG37">
        <v>27.501975644628502</v>
      </c>
      <c r="QH37">
        <v>25.970682074557899</v>
      </c>
      <c r="QI37">
        <v>24.995794004997499</v>
      </c>
      <c r="QJ37">
        <v>25.346954865970002</v>
      </c>
      <c r="QK37">
        <v>26.5272046271064</v>
      </c>
      <c r="QL37">
        <v>26.675578020344201</v>
      </c>
      <c r="QM37">
        <v>25.5934284660453</v>
      </c>
      <c r="QN37">
        <v>657.33359412588095</v>
      </c>
      <c r="QO37">
        <v>25.1735403843618</v>
      </c>
      <c r="QP37">
        <v>-31.629185739389499</v>
      </c>
      <c r="QQ37">
        <v>25.7222668148064</v>
      </c>
      <c r="QR37">
        <v>26.805130591284001</v>
      </c>
      <c r="QS37">
        <v>26.938619282915099</v>
      </c>
      <c r="QT37">
        <v>25.911831791222699</v>
      </c>
      <c r="QU37">
        <v>25.674282674316402</v>
      </c>
      <c r="QV37">
        <v>18.329629132133402</v>
      </c>
      <c r="QW37">
        <v>0</v>
      </c>
      <c r="QX37">
        <v>0</v>
      </c>
      <c r="QY37">
        <v>0</v>
      </c>
      <c r="QZ37">
        <v>0</v>
      </c>
      <c r="RA37">
        <v>0</v>
      </c>
      <c r="RB37">
        <v>0</v>
      </c>
      <c r="RC37">
        <v>0</v>
      </c>
      <c r="RD37">
        <v>0</v>
      </c>
      <c r="RE37">
        <v>0</v>
      </c>
      <c r="RF37">
        <v>0</v>
      </c>
      <c r="RG37">
        <v>0</v>
      </c>
      <c r="RH37">
        <v>0</v>
      </c>
      <c r="RI37">
        <v>0</v>
      </c>
      <c r="RJ37">
        <v>2932.8154913937301</v>
      </c>
      <c r="RK37">
        <v>26.214898991774799</v>
      </c>
      <c r="RL37">
        <v>-2929.1718061945098</v>
      </c>
      <c r="RM37">
        <v>-6251.1948228598803</v>
      </c>
      <c r="RN37">
        <v>-2929.1718061945098</v>
      </c>
      <c r="RO37">
        <v>0</v>
      </c>
      <c r="RP37">
        <v>2143.4595873742301</v>
      </c>
      <c r="RQ37">
        <v>29.0173549424219</v>
      </c>
      <c r="RR37">
        <v>-2100.5898374332101</v>
      </c>
      <c r="RS37">
        <v>-3798.8782066521399</v>
      </c>
      <c r="RT37">
        <v>-2100.5898374332101</v>
      </c>
      <c r="RU37">
        <v>0</v>
      </c>
      <c r="RV37">
        <v>4607.6265694969798</v>
      </c>
      <c r="RW37">
        <v>29.195380150087502</v>
      </c>
      <c r="RX37">
        <v>-4565.5817983977504</v>
      </c>
      <c r="RY37">
        <v>-6854.0013992312697</v>
      </c>
      <c r="RZ37">
        <v>-4565.5817983977504</v>
      </c>
      <c r="SA37">
        <v>0</v>
      </c>
      <c r="SB37">
        <v>1861.9625235026499</v>
      </c>
      <c r="SC37">
        <v>26.953120371123699</v>
      </c>
      <c r="SD37">
        <v>-1857.9176630997099</v>
      </c>
      <c r="SE37">
        <v>-3951.00745754029</v>
      </c>
      <c r="SF37">
        <v>-1857.9176630997099</v>
      </c>
      <c r="SG37">
        <v>0</v>
      </c>
      <c r="SH37">
        <v>9822.2968114336109</v>
      </c>
      <c r="SI37">
        <v>25.739001246773</v>
      </c>
      <c r="SJ37">
        <v>-9867.7950116688899</v>
      </c>
      <c r="SK37">
        <v>-31191.921231396998</v>
      </c>
      <c r="SL37">
        <v>-9867.7950116688899</v>
      </c>
      <c r="SM37">
        <v>21.1111</v>
      </c>
      <c r="SN37">
        <v>23.8889</v>
      </c>
      <c r="SO37">
        <v>242.30605886977</v>
      </c>
      <c r="SP37">
        <v>0</v>
      </c>
      <c r="SQ37">
        <v>24.648265289983701</v>
      </c>
      <c r="SR37">
        <v>0</v>
      </c>
      <c r="SS37">
        <v>0</v>
      </c>
      <c r="ST37">
        <v>0</v>
      </c>
      <c r="SU37">
        <v>189.42591370537801</v>
      </c>
      <c r="SV37">
        <v>0</v>
      </c>
      <c r="SW37">
        <v>25.561073601069399</v>
      </c>
      <c r="SX37">
        <v>0</v>
      </c>
      <c r="SY37">
        <v>0</v>
      </c>
      <c r="SZ37">
        <v>0</v>
      </c>
      <c r="TA37">
        <v>103.53301255635699</v>
      </c>
      <c r="TB37">
        <v>0</v>
      </c>
      <c r="TC37">
        <v>24.812928062014699</v>
      </c>
      <c r="TD37">
        <v>0</v>
      </c>
      <c r="TE37">
        <v>0</v>
      </c>
      <c r="TF37">
        <v>0</v>
      </c>
      <c r="TG37">
        <v>186.39324397882299</v>
      </c>
      <c r="TH37">
        <v>0</v>
      </c>
      <c r="TI37">
        <v>24.969781972452498</v>
      </c>
      <c r="TJ37">
        <v>0</v>
      </c>
      <c r="TK37">
        <v>0</v>
      </c>
      <c r="TL37">
        <v>0</v>
      </c>
      <c r="TM37">
        <v>2158.0947286921501</v>
      </c>
      <c r="TN37">
        <v>0</v>
      </c>
      <c r="TO37">
        <v>24.5976188632246</v>
      </c>
      <c r="TP37">
        <v>0</v>
      </c>
      <c r="TQ37">
        <v>0</v>
      </c>
      <c r="TR37">
        <v>0</v>
      </c>
      <c r="TS37">
        <v>0</v>
      </c>
      <c r="TT37">
        <v>3821.6880397073201</v>
      </c>
      <c r="TU37">
        <v>25.110065840353901</v>
      </c>
      <c r="TV37">
        <v>-3815.49050454915</v>
      </c>
      <c r="TW37">
        <v>-7613.2452823005597</v>
      </c>
      <c r="TX37">
        <v>-3815.49050454915</v>
      </c>
      <c r="TY37">
        <v>0</v>
      </c>
      <c r="TZ37">
        <v>3136.3384364246099</v>
      </c>
      <c r="UA37">
        <v>26.2249929257978</v>
      </c>
      <c r="UB37">
        <v>-3121.4628417283302</v>
      </c>
      <c r="UC37">
        <v>-5371.2616560819497</v>
      </c>
      <c r="UD37">
        <v>-3121.4628417283302</v>
      </c>
      <c r="UE37">
        <v>0</v>
      </c>
      <c r="UF37">
        <v>6238.3624129221498</v>
      </c>
      <c r="UG37">
        <v>26.386731903150501</v>
      </c>
      <c r="UH37">
        <v>-6198.0440862880796</v>
      </c>
      <c r="UI37">
        <v>-9203.0755943716995</v>
      </c>
      <c r="UJ37">
        <v>-6198.0440862880796</v>
      </c>
      <c r="UK37">
        <v>0</v>
      </c>
      <c r="UL37">
        <v>2494.0997551184</v>
      </c>
      <c r="UM37">
        <v>25.458245544491898</v>
      </c>
      <c r="UN37">
        <v>-2488.3617921171699</v>
      </c>
      <c r="UO37">
        <v>-4914.2886415261601</v>
      </c>
      <c r="UP37">
        <v>-2488.3617921171699</v>
      </c>
      <c r="UQ37">
        <v>0</v>
      </c>
      <c r="UR37">
        <v>12346.039538830501</v>
      </c>
      <c r="US37">
        <v>25.482618728765601</v>
      </c>
      <c r="UT37">
        <v>-12390.4024927017</v>
      </c>
      <c r="UU37">
        <v>-34159.591821580798</v>
      </c>
      <c r="UV37">
        <v>-12390.4024927017</v>
      </c>
      <c r="UW37">
        <v>21.1111</v>
      </c>
      <c r="UX37">
        <v>23.8889</v>
      </c>
      <c r="UY37">
        <v>114.279276766877</v>
      </c>
      <c r="UZ37">
        <v>0</v>
      </c>
      <c r="VA37">
        <v>24.6888290605287</v>
      </c>
      <c r="VB37">
        <v>0</v>
      </c>
      <c r="VC37">
        <v>0</v>
      </c>
      <c r="VD37">
        <v>0</v>
      </c>
      <c r="VE37">
        <v>51.880760104153097</v>
      </c>
      <c r="VF37">
        <v>0</v>
      </c>
      <c r="VG37">
        <v>25.611288714389602</v>
      </c>
      <c r="VH37">
        <v>0</v>
      </c>
      <c r="VI37">
        <v>0</v>
      </c>
      <c r="VJ37">
        <v>0</v>
      </c>
      <c r="VK37">
        <v>0</v>
      </c>
      <c r="VL37">
        <v>128.29994640376401</v>
      </c>
      <c r="VM37">
        <v>24.920831787039301</v>
      </c>
      <c r="VN37">
        <v>0</v>
      </c>
      <c r="VO37">
        <v>0</v>
      </c>
      <c r="VP37">
        <v>0</v>
      </c>
      <c r="VQ37">
        <v>102.39342430727601</v>
      </c>
      <c r="VR37">
        <v>0</v>
      </c>
      <c r="VS37">
        <v>24.9666613910446</v>
      </c>
      <c r="VT37">
        <v>0</v>
      </c>
      <c r="VU37">
        <v>0</v>
      </c>
      <c r="VV37">
        <v>0</v>
      </c>
      <c r="VW37">
        <v>1972.2934824056899</v>
      </c>
      <c r="VX37">
        <v>0</v>
      </c>
      <c r="VY37">
        <v>24.835440404906102</v>
      </c>
      <c r="VZ37">
        <v>0</v>
      </c>
      <c r="WA37">
        <v>0</v>
      </c>
      <c r="WB37">
        <v>0</v>
      </c>
      <c r="WC37">
        <v>0</v>
      </c>
      <c r="WD37">
        <v>4644.6479632977098</v>
      </c>
      <c r="WE37">
        <v>25.157705344338801</v>
      </c>
      <c r="WF37">
        <v>-4641.4799037519797</v>
      </c>
      <c r="WG37">
        <v>-8428.69313712437</v>
      </c>
      <c r="WH37">
        <v>-4641.4799037519797</v>
      </c>
      <c r="WI37">
        <v>13451332.750430601</v>
      </c>
      <c r="WJ37">
        <v>0</v>
      </c>
      <c r="WK37">
        <v>3736.48131956407</v>
      </c>
      <c r="WL37">
        <v>26.1378783446875</v>
      </c>
      <c r="WM37">
        <v>-3728.7455829013202</v>
      </c>
      <c r="WN37">
        <v>-6006.12815416597</v>
      </c>
      <c r="WO37">
        <v>-3728.7455829013202</v>
      </c>
      <c r="WP37">
        <v>21.1111</v>
      </c>
      <c r="WQ37">
        <v>23.8889</v>
      </c>
      <c r="WR37">
        <v>0</v>
      </c>
      <c r="WS37">
        <v>7176.1197126901898</v>
      </c>
      <c r="WT37">
        <v>26.2611292980069</v>
      </c>
      <c r="WU37">
        <v>-7156.43445253564</v>
      </c>
      <c r="WV37">
        <v>-10244.5856229809</v>
      </c>
      <c r="WW37">
        <v>-7156.43445253564</v>
      </c>
      <c r="WX37">
        <v>10890948.2461378</v>
      </c>
      <c r="WY37">
        <v>0</v>
      </c>
      <c r="WZ37">
        <v>3025.26340170495</v>
      </c>
      <c r="XA37">
        <v>25.41146189494</v>
      </c>
      <c r="XB37">
        <v>-3020.7298341779701</v>
      </c>
      <c r="XC37">
        <v>-5480.2990098667397</v>
      </c>
      <c r="XD37">
        <v>-3020.7298341779701</v>
      </c>
      <c r="XE37">
        <v>0</v>
      </c>
      <c r="XF37">
        <v>17376.323764696499</v>
      </c>
      <c r="XG37">
        <v>25.133794315860001</v>
      </c>
      <c r="XH37">
        <v>-17412.497716364302</v>
      </c>
      <c r="XI37">
        <v>-40324.326952939402</v>
      </c>
      <c r="XJ37">
        <v>-17412.497716364302</v>
      </c>
      <c r="XK37">
        <v>21.1111</v>
      </c>
      <c r="XL37">
        <v>23.8889</v>
      </c>
      <c r="XM37">
        <v>0</v>
      </c>
      <c r="XN37">
        <v>1246.4923242704999</v>
      </c>
      <c r="XO37">
        <v>25.8943061137266</v>
      </c>
      <c r="XP37">
        <v>0</v>
      </c>
      <c r="XQ37">
        <v>0</v>
      </c>
      <c r="XR37">
        <v>0</v>
      </c>
      <c r="XS37">
        <v>0</v>
      </c>
      <c r="XT37">
        <v>934.90674891079698</v>
      </c>
      <c r="XU37">
        <v>26.856215458740198</v>
      </c>
      <c r="XV37">
        <v>0</v>
      </c>
      <c r="XW37">
        <v>0</v>
      </c>
      <c r="XX37">
        <v>0</v>
      </c>
      <c r="XY37">
        <v>0</v>
      </c>
      <c r="XZ37">
        <v>1792.68225234749</v>
      </c>
      <c r="YA37">
        <v>25.9348190949604</v>
      </c>
      <c r="YB37">
        <v>0</v>
      </c>
      <c r="YC37">
        <v>0</v>
      </c>
      <c r="YD37">
        <v>0</v>
      </c>
      <c r="YE37">
        <v>0</v>
      </c>
      <c r="YF37">
        <v>691.82591164743906</v>
      </c>
      <c r="YG37">
        <v>26.165369781838201</v>
      </c>
      <c r="YH37">
        <v>0</v>
      </c>
      <c r="YI37">
        <v>0</v>
      </c>
      <c r="YJ37">
        <v>0</v>
      </c>
      <c r="YK37">
        <v>0</v>
      </c>
      <c r="YL37">
        <v>5053.6802075211499</v>
      </c>
      <c r="YM37">
        <v>26.7173146566168</v>
      </c>
      <c r="YN37">
        <v>0</v>
      </c>
      <c r="YO37">
        <v>0</v>
      </c>
      <c r="YP37">
        <v>0</v>
      </c>
      <c r="YQ37">
        <v>0</v>
      </c>
      <c r="YR37">
        <v>837.38037569317805</v>
      </c>
      <c r="YS37">
        <v>19.438627673062101</v>
      </c>
      <c r="YT37">
        <v>0</v>
      </c>
      <c r="YU37">
        <v>0</v>
      </c>
      <c r="YV37">
        <v>0</v>
      </c>
      <c r="YW37">
        <v>0</v>
      </c>
      <c r="YX37">
        <v>577.72122790211699</v>
      </c>
      <c r="YY37">
        <v>19.757158939306802</v>
      </c>
      <c r="YZ37">
        <v>0</v>
      </c>
      <c r="ZA37">
        <v>0</v>
      </c>
      <c r="ZB37">
        <v>0</v>
      </c>
      <c r="ZC37">
        <v>0</v>
      </c>
      <c r="ZD37">
        <v>1089.2493439889599</v>
      </c>
      <c r="ZE37">
        <v>19.3075811115683</v>
      </c>
      <c r="ZF37">
        <v>0</v>
      </c>
      <c r="ZG37">
        <v>0</v>
      </c>
      <c r="ZH37">
        <v>0</v>
      </c>
      <c r="ZI37">
        <v>0</v>
      </c>
      <c r="ZJ37">
        <v>504.01542791473503</v>
      </c>
      <c r="ZK37">
        <v>19.603610016334201</v>
      </c>
      <c r="ZL37">
        <v>0</v>
      </c>
      <c r="ZM37">
        <v>0</v>
      </c>
      <c r="ZN37">
        <v>0</v>
      </c>
      <c r="ZO37">
        <v>0</v>
      </c>
      <c r="ZP37">
        <v>8233.4985344985198</v>
      </c>
      <c r="ZQ37">
        <v>18.025264602712401</v>
      </c>
      <c r="ZR37">
        <v>0</v>
      </c>
      <c r="ZS37">
        <v>0</v>
      </c>
      <c r="ZT37">
        <v>0</v>
      </c>
      <c r="ZU37">
        <v>0</v>
      </c>
      <c r="ZV37">
        <v>2097.04196310615</v>
      </c>
      <c r="ZW37">
        <v>20.464869916917799</v>
      </c>
      <c r="ZX37">
        <v>0</v>
      </c>
      <c r="ZY37">
        <v>0</v>
      </c>
      <c r="ZZ37">
        <v>0</v>
      </c>
      <c r="AAA37">
        <v>0</v>
      </c>
      <c r="AAB37">
        <v>1518.87042908026</v>
      </c>
      <c r="AAC37">
        <v>20.729073207575301</v>
      </c>
      <c r="AAD37">
        <v>0</v>
      </c>
      <c r="AAE37">
        <v>0</v>
      </c>
      <c r="AAF37">
        <v>0</v>
      </c>
      <c r="AAG37">
        <v>0</v>
      </c>
      <c r="AAH37">
        <v>2598.9100301573098</v>
      </c>
      <c r="AAI37">
        <v>20.1505799313856</v>
      </c>
      <c r="AAJ37">
        <v>0</v>
      </c>
      <c r="AAK37">
        <v>0</v>
      </c>
      <c r="AAL37">
        <v>0</v>
      </c>
      <c r="AAM37">
        <v>0</v>
      </c>
      <c r="AAN37">
        <v>1326.92887594031</v>
      </c>
      <c r="AAO37">
        <v>20.675654051148499</v>
      </c>
      <c r="AAP37">
        <v>0</v>
      </c>
      <c r="AAQ37">
        <v>0</v>
      </c>
      <c r="AAR37">
        <v>0</v>
      </c>
      <c r="AAS37">
        <v>0</v>
      </c>
      <c r="AAT37">
        <v>14982.006684773</v>
      </c>
      <c r="AAU37">
        <v>18.363710943906899</v>
      </c>
      <c r="AAV37">
        <v>0</v>
      </c>
      <c r="AAW37">
        <v>0</v>
      </c>
      <c r="AAX37">
        <v>0</v>
      </c>
      <c r="AAY37">
        <v>0</v>
      </c>
      <c r="AAZ37">
        <v>2501.05068836081</v>
      </c>
      <c r="ABA37">
        <v>20.442416933956299</v>
      </c>
      <c r="ABB37">
        <v>0</v>
      </c>
      <c r="ABC37">
        <v>0</v>
      </c>
      <c r="ABD37">
        <v>0</v>
      </c>
      <c r="ABE37">
        <v>0</v>
      </c>
      <c r="ABF37">
        <v>1807.1306816497499</v>
      </c>
      <c r="ABG37">
        <v>20.664609205682801</v>
      </c>
      <c r="ABH37">
        <v>0</v>
      </c>
      <c r="ABI37">
        <v>0</v>
      </c>
      <c r="ABJ37">
        <v>0</v>
      </c>
      <c r="ABK37">
        <v>0</v>
      </c>
      <c r="ABL37">
        <v>3050.3581523504899</v>
      </c>
      <c r="ABM37">
        <v>20.158817526875801</v>
      </c>
      <c r="ABN37">
        <v>0</v>
      </c>
      <c r="ABO37">
        <v>0</v>
      </c>
      <c r="ABP37">
        <v>0</v>
      </c>
      <c r="ABQ37">
        <v>0</v>
      </c>
      <c r="ABR37">
        <v>1586.6598193888401</v>
      </c>
      <c r="ABS37">
        <v>20.630703904493</v>
      </c>
      <c r="ABT37">
        <v>0</v>
      </c>
      <c r="ABU37">
        <v>0</v>
      </c>
      <c r="ABV37">
        <v>0</v>
      </c>
      <c r="ABW37">
        <v>0</v>
      </c>
      <c r="ABX37">
        <v>18434.638318515201</v>
      </c>
      <c r="ABY37">
        <v>18.329629132133402</v>
      </c>
      <c r="ABZ37">
        <v>0</v>
      </c>
      <c r="ACA37">
        <v>0</v>
      </c>
      <c r="ACB37">
        <v>0</v>
      </c>
      <c r="ACC37">
        <v>0.861351254588824</v>
      </c>
      <c r="ACD37">
        <v>65354535.086760998</v>
      </c>
      <c r="ACE37">
        <v>108098.01</v>
      </c>
      <c r="ACF37">
        <v>22.993435142587</v>
      </c>
      <c r="ACG37">
        <v>7.22</v>
      </c>
      <c r="ACH37">
        <v>1.6395151389791101</v>
      </c>
      <c r="ACI37">
        <v>126252.04752409999</v>
      </c>
      <c r="ACJ37">
        <v>5.9545929035585603</v>
      </c>
      <c r="ACK37">
        <v>22.185845412405399</v>
      </c>
      <c r="ACL37">
        <v>27.166662582032</v>
      </c>
      <c r="ACM37">
        <v>6.0640328869694899</v>
      </c>
      <c r="ACN37">
        <v>43384098.6611261</v>
      </c>
      <c r="ACO37">
        <v>77214.490361232703</v>
      </c>
      <c r="ACP37">
        <v>89406.139634507606</v>
      </c>
      <c r="ACR37">
        <v>50762.4898775006</v>
      </c>
      <c r="ACT37">
        <v>140168.62951200799</v>
      </c>
      <c r="ACV37">
        <v>25.8586339751614</v>
      </c>
      <c r="ACW37">
        <v>23.8979933754017</v>
      </c>
      <c r="ACX37">
        <v>1.7</v>
      </c>
      <c r="ACY37">
        <v>6.6711824531781598</v>
      </c>
      <c r="ACZ37">
        <v>0.749835513833639</v>
      </c>
      <c r="ADA37">
        <v>25.735413254653999</v>
      </c>
      <c r="ADB37">
        <v>23.893088122937002</v>
      </c>
      <c r="ADC37">
        <v>1.7</v>
      </c>
      <c r="ADD37">
        <v>6.4835816751588604</v>
      </c>
      <c r="ADE37">
        <v>0.75003503201837496</v>
      </c>
      <c r="ADF37">
        <v>25.738372523751298</v>
      </c>
      <c r="ADG37">
        <v>23.8867998865712</v>
      </c>
      <c r="ADH37">
        <v>1.7</v>
      </c>
      <c r="ADI37">
        <v>6.8148079188946999</v>
      </c>
      <c r="ADJ37">
        <v>0.75010188437487701</v>
      </c>
      <c r="ADK37">
        <v>25.066834421535699</v>
      </c>
      <c r="ADL37">
        <v>23.8285351904346</v>
      </c>
      <c r="ADM37">
        <v>1.7</v>
      </c>
      <c r="ADN37">
        <v>14.885710339231</v>
      </c>
      <c r="ADO37">
        <v>0.750356244095017</v>
      </c>
      <c r="ADP37">
        <v>26.2592666164349</v>
      </c>
      <c r="ADQ37">
        <v>24.352061550878599</v>
      </c>
      <c r="ADR37">
        <v>1.7</v>
      </c>
      <c r="ADS37">
        <v>5.4579462226741304</v>
      </c>
      <c r="ADT37">
        <v>0.70360566004684899</v>
      </c>
      <c r="ADU37">
        <v>24.984739466513101</v>
      </c>
      <c r="ADV37">
        <v>23.6334359011461</v>
      </c>
      <c r="ADW37">
        <v>1.7</v>
      </c>
      <c r="ADX37">
        <v>11.712980809472599</v>
      </c>
      <c r="ADY37">
        <v>0.75151561978589099</v>
      </c>
      <c r="ADZ37">
        <v>25.567133152472799</v>
      </c>
      <c r="AEA37">
        <v>23.817807264902498</v>
      </c>
      <c r="AEB37">
        <v>1.7</v>
      </c>
      <c r="AEC37">
        <v>5.8149123195558898</v>
      </c>
      <c r="AED37">
        <v>0.70046422879266101</v>
      </c>
      <c r="AEE37">
        <v>24.809395055605201</v>
      </c>
      <c r="AEF37">
        <v>23.854131269960298</v>
      </c>
      <c r="AEG37">
        <v>1.7</v>
      </c>
      <c r="AEH37">
        <v>12.0600654088904</v>
      </c>
      <c r="AEI37">
        <v>0.75024971941205498</v>
      </c>
      <c r="AEJ37">
        <v>25.714952313664</v>
      </c>
      <c r="AEK37">
        <v>24.249929372023502</v>
      </c>
      <c r="AEL37">
        <v>1.7</v>
      </c>
      <c r="AEM37">
        <v>6.0685701817641498</v>
      </c>
      <c r="AEN37">
        <v>0.699700562802819</v>
      </c>
      <c r="AEO37">
        <v>24.860488769318501</v>
      </c>
      <c r="AEP37">
        <v>23.792258719511398</v>
      </c>
      <c r="AEQ37">
        <v>1.7</v>
      </c>
      <c r="AER37">
        <v>10.0543629633089</v>
      </c>
      <c r="AES37">
        <v>0.75064560290529103</v>
      </c>
      <c r="AET37">
        <v>25.154871062727</v>
      </c>
      <c r="AEU37">
        <v>23.854145350943401</v>
      </c>
      <c r="AEV37">
        <v>1.7</v>
      </c>
      <c r="AEW37">
        <v>5.5872177038728301</v>
      </c>
      <c r="AEX37">
        <v>0.70033709123005805</v>
      </c>
      <c r="AEY37">
        <v>24.844661116836399</v>
      </c>
      <c r="AEZ37">
        <v>23.864428501692501</v>
      </c>
      <c r="AFA37">
        <v>1.7</v>
      </c>
      <c r="AFB37">
        <v>10.835778730271</v>
      </c>
      <c r="AFC37">
        <v>0.75013230679035903</v>
      </c>
      <c r="AFD37">
        <v>25.659699661027801</v>
      </c>
      <c r="AFE37">
        <v>24.209031779124999</v>
      </c>
      <c r="AFF37">
        <v>1.7</v>
      </c>
      <c r="AFG37">
        <v>6.7096336847297904</v>
      </c>
      <c r="AFH37">
        <v>0.69954016550507003</v>
      </c>
      <c r="AFI37">
        <v>24.8719757365627</v>
      </c>
      <c r="AFJ37">
        <v>23.797657343718701</v>
      </c>
      <c r="AFK37">
        <v>1.7</v>
      </c>
      <c r="AFL37">
        <v>9.4484768401280501</v>
      </c>
      <c r="AFM37">
        <v>0.75032979302309</v>
      </c>
      <c r="AFN37">
        <v>25.169298072038</v>
      </c>
      <c r="AFO37">
        <v>23.854485653182401</v>
      </c>
      <c r="AFP37">
        <v>1.7</v>
      </c>
      <c r="AFQ37">
        <v>5.6495941620132299</v>
      </c>
      <c r="AFR37">
        <v>0.70025386901463904</v>
      </c>
      <c r="AFS37">
        <v>-0.57320306381178598</v>
      </c>
      <c r="AFT37">
        <v>-0.601595604052376</v>
      </c>
      <c r="AFU37">
        <v>-0.59575005491440802</v>
      </c>
      <c r="AFV37">
        <v>-0.42688684259464699</v>
      </c>
      <c r="AFW37">
        <v>-0.36135358249876898</v>
      </c>
      <c r="AFX37">
        <v>-0.49534228358576898</v>
      </c>
      <c r="AFY37">
        <v>-0.48387024377801302</v>
      </c>
      <c r="AFZ37">
        <v>-0.29242796884105399</v>
      </c>
      <c r="AGA37">
        <v>-0.27651235964125498</v>
      </c>
      <c r="AGB37">
        <v>-0.40983933770368702</v>
      </c>
      <c r="AGC37">
        <v>-0.40034982716579598</v>
      </c>
      <c r="AGD37">
        <v>-0.21759439819301099</v>
      </c>
      <c r="AGE37">
        <v>-0.628238432494298</v>
      </c>
      <c r="AGF37">
        <v>-0.56127789518392202</v>
      </c>
      <c r="AGG37">
        <v>-0.40181148623268498</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B37">
        <v>0</v>
      </c>
      <c r="AID37">
        <v>0</v>
      </c>
      <c r="AIF37">
        <v>0</v>
      </c>
      <c r="AIH37">
        <v>0</v>
      </c>
      <c r="AIJ37">
        <v>0</v>
      </c>
      <c r="AIL37">
        <v>0</v>
      </c>
      <c r="AIN37">
        <v>0</v>
      </c>
      <c r="AIP37">
        <v>0</v>
      </c>
      <c r="AIR37">
        <v>0</v>
      </c>
      <c r="AIT37">
        <v>0</v>
      </c>
      <c r="AIV37">
        <v>0</v>
      </c>
      <c r="AIX37">
        <v>0</v>
      </c>
      <c r="AIZ37">
        <v>0</v>
      </c>
      <c r="AJB37">
        <v>0</v>
      </c>
      <c r="AJD37">
        <v>0</v>
      </c>
      <c r="AJE37">
        <v>2.7266793505561601E-3</v>
      </c>
      <c r="AJG37">
        <v>184987.630324247</v>
      </c>
      <c r="AJJ37">
        <v>12185.864348757599</v>
      </c>
      <c r="AJL37">
        <v>235.17477943427599</v>
      </c>
      <c r="AJM37">
        <v>106.945074975135</v>
      </c>
      <c r="AJN37">
        <v>77.038358351631601</v>
      </c>
      <c r="AJO37">
        <v>609.80189182455797</v>
      </c>
      <c r="AJP37">
        <v>515.35142583294305</v>
      </c>
      <c r="AJQ37">
        <v>165.81491045409601</v>
      </c>
      <c r="AJR37">
        <v>101.94325830956799</v>
      </c>
      <c r="AJS37">
        <v>671.82547456400403</v>
      </c>
      <c r="AJT37">
        <v>560.56428054801199</v>
      </c>
      <c r="AJU37">
        <v>41.4814091549324</v>
      </c>
      <c r="AJV37">
        <v>40.101686231742796</v>
      </c>
      <c r="AJW37">
        <v>209.00038533984201</v>
      </c>
      <c r="AJX37">
        <v>396.05072257271098</v>
      </c>
      <c r="AJY37">
        <v>0</v>
      </c>
      <c r="AJZ37">
        <v>0</v>
      </c>
      <c r="AKA37">
        <v>0</v>
      </c>
      <c r="AKB37">
        <v>184987.630324247</v>
      </c>
      <c r="AKC37">
        <v>0</v>
      </c>
      <c r="AKD37">
        <v>0</v>
      </c>
      <c r="AKE37">
        <v>0</v>
      </c>
      <c r="AKF37">
        <v>0</v>
      </c>
      <c r="AKG37">
        <v>14.7684540522436</v>
      </c>
      <c r="AKH37">
        <v>14.7684540522436</v>
      </c>
      <c r="AKI37">
        <v>0</v>
      </c>
      <c r="AKJ37">
        <v>0</v>
      </c>
      <c r="AKK37">
        <v>0</v>
      </c>
      <c r="AKL37">
        <v>0</v>
      </c>
      <c r="AKM37">
        <v>0</v>
      </c>
      <c r="AKN37">
        <v>14.7684540522436</v>
      </c>
      <c r="AKO37">
        <v>14.7684540522436</v>
      </c>
      <c r="AKP37">
        <v>0</v>
      </c>
      <c r="AKQ37">
        <v>0</v>
      </c>
      <c r="AKR37">
        <v>0</v>
      </c>
      <c r="AKV37">
        <v>1299480.1479412499</v>
      </c>
      <c r="AKZ37">
        <v>4674616.5748551702</v>
      </c>
      <c r="ALD37">
        <v>26.460132510208702</v>
      </c>
      <c r="ALE37">
        <v>22.444134735737801</v>
      </c>
      <c r="ALF37">
        <v>12.128065773938999</v>
      </c>
      <c r="ALG37">
        <v>203592.27195532501</v>
      </c>
      <c r="ALH37">
        <v>2980.8845181818201</v>
      </c>
      <c r="ALJ37">
        <v>14.765688620298301</v>
      </c>
      <c r="ALK37">
        <v>8.9860018637101403E-3</v>
      </c>
      <c r="ALL37">
        <v>12.471951959282199</v>
      </c>
      <c r="ALM37">
        <v>25.873006154730302</v>
      </c>
      <c r="ALN37">
        <v>12.471951959282199</v>
      </c>
      <c r="ALO37">
        <v>0</v>
      </c>
      <c r="ALP37">
        <v>25.570268094379401</v>
      </c>
      <c r="ALQ37">
        <v>9.4015938443111503E-3</v>
      </c>
      <c r="ALR37">
        <v>46.008689655249199</v>
      </c>
      <c r="ALS37">
        <v>12.471951959282199</v>
      </c>
      <c r="ALT37">
        <v>14.7656887980578</v>
      </c>
      <c r="ALU37">
        <v>12.471951959282199</v>
      </c>
      <c r="ALV37">
        <v>15.560003422272899</v>
      </c>
      <c r="ALW37">
        <v>12.471951959282199</v>
      </c>
      <c r="ALX37">
        <v>7.22</v>
      </c>
      <c r="ALY37">
        <v>2.8105946187635101E-3</v>
      </c>
      <c r="ALZ37">
        <v>22.965789884089801</v>
      </c>
      <c r="AMA37">
        <v>2.8105946187635101E-3</v>
      </c>
      <c r="AMB37">
        <v>0</v>
      </c>
      <c r="AMC37">
        <v>22.993435142587</v>
      </c>
      <c r="AMD37">
        <v>1.6395147000761599E-3</v>
      </c>
      <c r="AME37">
        <v>22.965789884089801</v>
      </c>
      <c r="AMF37">
        <v>2.8105946187635101E-3</v>
      </c>
      <c r="AMG37">
        <v>7.22</v>
      </c>
      <c r="AMH37">
        <v>2.8105946187635101E-3</v>
      </c>
      <c r="AMI37">
        <v>1.21280625272207E-2</v>
      </c>
      <c r="AMJ37">
        <v>4.2474999999999996</v>
      </c>
      <c r="AMK37">
        <v>19.7270115849776</v>
      </c>
      <c r="AML37">
        <v>0.25896533801211202</v>
      </c>
      <c r="AMM37">
        <v>18.0212266872852</v>
      </c>
      <c r="AMN37">
        <v>1.01694897236832</v>
      </c>
      <c r="AMO37">
        <v>19.82493365885</v>
      </c>
      <c r="AMP37">
        <v>0.27068638562506597</v>
      </c>
      <c r="AMQ37">
        <v>20.106568433728999</v>
      </c>
      <c r="AMR37">
        <v>0.48033192663770802</v>
      </c>
      <c r="AMS37">
        <v>19.5465566879035</v>
      </c>
      <c r="AMT37">
        <v>0.68843602372684398</v>
      </c>
      <c r="AMU37">
        <v>18.3650702479739</v>
      </c>
      <c r="AMV37">
        <v>1.35992952163863</v>
      </c>
      <c r="AMW37">
        <v>20.835777617452901</v>
      </c>
      <c r="AMX37">
        <v>0.52237769483834195</v>
      </c>
      <c r="AMY37">
        <v>20.8142408501067</v>
      </c>
      <c r="AMZ37">
        <v>0.46691075735979898</v>
      </c>
      <c r="ANA37">
        <v>20.9845154364357</v>
      </c>
      <c r="ANB37">
        <v>0.811965581908214</v>
      </c>
      <c r="ANC37">
        <v>20.5765009682219</v>
      </c>
      <c r="AND37">
        <v>1.18345382686843</v>
      </c>
      <c r="ANE37">
        <v>18.329030418155298</v>
      </c>
      <c r="ANF37">
        <v>1.90468863897359</v>
      </c>
      <c r="ANG37">
        <v>20.830709086385699</v>
      </c>
      <c r="ANH37">
        <v>0.62908430796322101</v>
      </c>
      <c r="ANI37">
        <v>20.782870653236198</v>
      </c>
      <c r="ANJ37">
        <v>0.56048309199648305</v>
      </c>
      <c r="ANK37">
        <v>20.921639192453799</v>
      </c>
      <c r="ANL37">
        <v>0.96223025314589905</v>
      </c>
      <c r="ANM37">
        <v>20.5690140081844</v>
      </c>
      <c r="ANN37">
        <v>1.3554596382195001</v>
      </c>
      <c r="ANO37">
        <v>2.7153686463700502</v>
      </c>
      <c r="ANP37">
        <v>4.3446373826134099</v>
      </c>
      <c r="ANQ37">
        <v>5.4119459302986996</v>
      </c>
      <c r="ANR37">
        <v>18.0212266872852</v>
      </c>
      <c r="ANS37">
        <v>19.7004569753718</v>
      </c>
      <c r="ANT37">
        <v>19.601119058016899</v>
      </c>
      <c r="ANU37">
        <v>19.2997542290022</v>
      </c>
      <c r="ANV37">
        <v>19.436265534544201</v>
      </c>
      <c r="ANW37">
        <v>18.3650702479739</v>
      </c>
      <c r="ANX37">
        <v>20.669339551189601</v>
      </c>
      <c r="ANY37">
        <v>20.680101330817099</v>
      </c>
      <c r="ANZ37">
        <v>20.1577138671821</v>
      </c>
      <c r="AOA37">
        <v>20.468527959548901</v>
      </c>
      <c r="AOB37">
        <v>18.329030418155298</v>
      </c>
      <c r="AOC37">
        <v>20.616486258140199</v>
      </c>
      <c r="AOD37">
        <v>20.635024744533698</v>
      </c>
      <c r="AOE37">
        <v>20.166250491138101</v>
      </c>
      <c r="AOF37">
        <v>20.4481941845264</v>
      </c>
      <c r="AOG37">
        <v>25.570268094379401</v>
      </c>
      <c r="AOH37">
        <v>4.2474999999999996</v>
      </c>
      <c r="AOI37">
        <v>25.6152498373249</v>
      </c>
      <c r="AOJ37">
        <v>4.2474999999999996</v>
      </c>
    </row>
    <row r="38" spans="1:1076">
      <c r="A38" t="s">
        <v>2982</v>
      </c>
      <c r="B38">
        <v>27.108000000000001</v>
      </c>
      <c r="D38">
        <v>18.104112304982198</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1934.03287593392</v>
      </c>
      <c r="EN38">
        <v>1284.0134313845199</v>
      </c>
      <c r="EO38">
        <v>6999.6876304791303</v>
      </c>
      <c r="EP38">
        <v>1719.9570607394401</v>
      </c>
      <c r="EQ38">
        <v>0</v>
      </c>
      <c r="ER38">
        <v>2040.0979412516399</v>
      </c>
      <c r="ES38">
        <v>1385.1064333628001</v>
      </c>
      <c r="ET38">
        <v>7540.0850933759002</v>
      </c>
      <c r="EU38">
        <v>8.9992936333859195</v>
      </c>
      <c r="EV38">
        <v>1823.15112745695</v>
      </c>
      <c r="EW38">
        <v>0</v>
      </c>
      <c r="EX38">
        <v>1978.26180999897</v>
      </c>
      <c r="EY38">
        <v>8.2858457071673204</v>
      </c>
      <c r="EZ38">
        <v>1355.54277740714</v>
      </c>
      <c r="FA38">
        <v>7477.7610174039901</v>
      </c>
      <c r="FB38">
        <v>9.0001719989425606</v>
      </c>
      <c r="FC38">
        <v>1779.61442654078</v>
      </c>
      <c r="FD38">
        <v>0</v>
      </c>
      <c r="FE38">
        <v>0</v>
      </c>
      <c r="FF38">
        <v>0</v>
      </c>
      <c r="FG38">
        <v>0</v>
      </c>
      <c r="FH38">
        <v>0</v>
      </c>
      <c r="FI38">
        <v>0</v>
      </c>
      <c r="FJ38">
        <v>0</v>
      </c>
      <c r="FK38">
        <v>0</v>
      </c>
      <c r="FL38">
        <v>0</v>
      </c>
      <c r="FM38">
        <v>0</v>
      </c>
      <c r="FN38">
        <v>0</v>
      </c>
      <c r="FO38">
        <v>2.45251372506161E-2</v>
      </c>
      <c r="FP38">
        <v>0</v>
      </c>
      <c r="FQ38">
        <v>3.7712464405102401E-3</v>
      </c>
      <c r="FR38">
        <v>0</v>
      </c>
      <c r="FS38">
        <v>1779.61442654078</v>
      </c>
      <c r="FT38">
        <v>0</v>
      </c>
      <c r="FU38">
        <v>490.08300185923599</v>
      </c>
      <c r="FV38">
        <v>0</v>
      </c>
      <c r="FW38">
        <v>0</v>
      </c>
      <c r="FX38">
        <v>4.5612358325032202E-4</v>
      </c>
      <c r="FY38">
        <v>2.45251372506161E-2</v>
      </c>
      <c r="FZ38">
        <v>0</v>
      </c>
      <c r="GA38">
        <v>3.7712464405102401E-3</v>
      </c>
      <c r="GB38">
        <v>113.434234582606</v>
      </c>
      <c r="GC38">
        <v>34.089838436945101</v>
      </c>
      <c r="GD38">
        <v>-32.7442712309443</v>
      </c>
      <c r="GE38">
        <v>117.372528636339</v>
      </c>
      <c r="GF38">
        <v>70.980324700832796</v>
      </c>
      <c r="GG38">
        <v>-75.652364726132703</v>
      </c>
      <c r="GH38">
        <v>410.26544664928201</v>
      </c>
      <c r="GI38">
        <v>290.92208801906497</v>
      </c>
      <c r="GJ38">
        <v>349.44323614887998</v>
      </c>
      <c r="GK38">
        <v>89.150777070448797</v>
      </c>
      <c r="GL38">
        <v>58.712616975673498</v>
      </c>
      <c r="GM38">
        <v>-68.412879741101406</v>
      </c>
      <c r="GN38">
        <v>-0.70674324717083503</v>
      </c>
      <c r="GO38">
        <v>24.533126391637499</v>
      </c>
      <c r="GP38">
        <v>25.013733948008699</v>
      </c>
      <c r="GQ38">
        <v>-13.9660557274655</v>
      </c>
      <c r="GR38">
        <v>-200.502771383365</v>
      </c>
      <c r="GS38">
        <v>-771.74639193302698</v>
      </c>
      <c r="GT38">
        <v>32.2836383555167</v>
      </c>
      <c r="GU38">
        <v>25.4382594055539</v>
      </c>
      <c r="GV38">
        <v>25.996583252339999</v>
      </c>
      <c r="GW38">
        <v>-16.310428295913301</v>
      </c>
      <c r="GX38">
        <v>-206.90579462992599</v>
      </c>
      <c r="GY38">
        <v>-767.08472380378703</v>
      </c>
      <c r="GZ38">
        <v>71.041059307683199</v>
      </c>
      <c r="HA38">
        <v>25.132630881583701</v>
      </c>
      <c r="HB38">
        <v>25.806292415856699</v>
      </c>
      <c r="HC38">
        <v>30.021917834676</v>
      </c>
      <c r="HD38">
        <v>-162.36959372544399</v>
      </c>
      <c r="HE38">
        <v>-1053.72885081854</v>
      </c>
      <c r="HF38">
        <v>-2.3997771161730701</v>
      </c>
      <c r="HG38">
        <v>24.800733006977701</v>
      </c>
      <c r="HH38">
        <v>25.2914355001122</v>
      </c>
      <c r="HI38">
        <v>-14.9375970491497</v>
      </c>
      <c r="HJ38">
        <v>-145.836349911436</v>
      </c>
      <c r="HK38">
        <v>-502.22966357652803</v>
      </c>
      <c r="HL38">
        <v>162.272639328075</v>
      </c>
      <c r="HM38">
        <v>25.7348775632925</v>
      </c>
      <c r="HN38">
        <v>25.604225863731202</v>
      </c>
      <c r="HO38">
        <v>194.79388851020499</v>
      </c>
      <c r="HP38">
        <v>89.626826221273106</v>
      </c>
      <c r="HQ38">
        <v>25.569983302484601</v>
      </c>
      <c r="HR38">
        <v>91.395827388417004</v>
      </c>
      <c r="HS38">
        <v>285.88025780025998</v>
      </c>
      <c r="HT38">
        <v>26.248018374148799</v>
      </c>
      <c r="HU38">
        <v>25.8231603327208</v>
      </c>
      <c r="HV38">
        <v>129.81739729055101</v>
      </c>
      <c r="HW38">
        <v>200.528880741244</v>
      </c>
      <c r="HX38">
        <v>26.384755429993699</v>
      </c>
      <c r="HY38">
        <v>89.054480763110305</v>
      </c>
      <c r="HZ38">
        <v>26.718151724816799</v>
      </c>
      <c r="IA38">
        <v>26.022907771559801</v>
      </c>
      <c r="IB38">
        <v>227.68422612945</v>
      </c>
      <c r="IC38">
        <v>420.35517747071401</v>
      </c>
      <c r="ID38">
        <v>272.022015151419</v>
      </c>
      <c r="IE38">
        <v>26.791556768243399</v>
      </c>
      <c r="IF38">
        <v>199.952713865215</v>
      </c>
      <c r="IG38">
        <v>30.1629695157106</v>
      </c>
      <c r="IH38">
        <v>25.924602040856101</v>
      </c>
      <c r="II38">
        <v>25.688373418550601</v>
      </c>
      <c r="IJ38">
        <v>105.796883145919</v>
      </c>
      <c r="IK38">
        <v>45.616091902862301</v>
      </c>
      <c r="IL38">
        <v>102.600350820497</v>
      </c>
      <c r="IM38">
        <v>102.40025238233299</v>
      </c>
      <c r="IN38">
        <v>25.8242033587373</v>
      </c>
      <c r="IO38">
        <v>0.47436466299130198</v>
      </c>
      <c r="IP38">
        <v>45.825793302745602</v>
      </c>
      <c r="IQ38">
        <v>76.751125283368395</v>
      </c>
      <c r="IR38">
        <v>82.159031517992602</v>
      </c>
      <c r="IS38">
        <v>180.97404722945899</v>
      </c>
      <c r="IT38">
        <v>58.051155807350497</v>
      </c>
      <c r="IU38">
        <v>-856.63921731256903</v>
      </c>
      <c r="IV38">
        <v>5.0813521766313698</v>
      </c>
      <c r="IW38">
        <v>24.890491062174899</v>
      </c>
      <c r="IX38">
        <v>25.569983302484601</v>
      </c>
      <c r="IY38">
        <v>32.087603343038097</v>
      </c>
      <c r="IZ38">
        <v>-131.07780491268099</v>
      </c>
      <c r="JA38">
        <v>-833.95673995436505</v>
      </c>
      <c r="JB38">
        <v>48.883197124646799</v>
      </c>
      <c r="JC38">
        <v>25.707337662312199</v>
      </c>
      <c r="JD38">
        <v>26.384755429993699</v>
      </c>
      <c r="JE38">
        <v>23.6935840951434</v>
      </c>
      <c r="JF38">
        <v>-112.760013768159</v>
      </c>
      <c r="JG38">
        <v>-711.68936328364202</v>
      </c>
      <c r="JH38">
        <v>89.524920089564304</v>
      </c>
      <c r="JI38">
        <v>25.6805094705885</v>
      </c>
      <c r="JJ38">
        <v>26.791556768243399</v>
      </c>
      <c r="JK38">
        <v>187.65188037118801</v>
      </c>
      <c r="JL38">
        <v>-82.518467998295094</v>
      </c>
      <c r="JM38">
        <v>-1203.81606243337</v>
      </c>
      <c r="JN38">
        <v>1.4993513797183</v>
      </c>
      <c r="JO38">
        <v>25.127212258032699</v>
      </c>
      <c r="JP38">
        <v>25.8242033587373</v>
      </c>
      <c r="JQ38">
        <v>0.69184222047226995</v>
      </c>
      <c r="JR38">
        <v>12.5398080920717</v>
      </c>
      <c r="JS38">
        <v>1.2455029451712001</v>
      </c>
      <c r="JT38">
        <v>-95.965469993701007</v>
      </c>
      <c r="JU38">
        <v>-539.29950855156198</v>
      </c>
      <c r="JV38">
        <v>250.962982090222</v>
      </c>
      <c r="JW38">
        <v>381.49555128179298</v>
      </c>
      <c r="JX38">
        <v>399.70317572873898</v>
      </c>
      <c r="JY38">
        <v>348.29240059051199</v>
      </c>
      <c r="JZ38">
        <v>370.80005272764203</v>
      </c>
      <c r="KA38">
        <v>301.77272929843798</v>
      </c>
      <c r="KB38">
        <v>527.95635909571001</v>
      </c>
      <c r="KC38">
        <v>540.36614108045796</v>
      </c>
      <c r="KD38">
        <v>588.31864136983495</v>
      </c>
      <c r="KE38">
        <v>165.35461897771299</v>
      </c>
      <c r="KF38">
        <v>28.696555564747801</v>
      </c>
      <c r="KG38">
        <v>395.41642090331698</v>
      </c>
      <c r="KH38">
        <v>0.897444662880585</v>
      </c>
      <c r="KI38">
        <v>239.949263325196</v>
      </c>
      <c r="KJ38">
        <v>238.47388279902299</v>
      </c>
      <c r="KK38">
        <v>104.949535328077</v>
      </c>
      <c r="KL38">
        <v>27.455445027559001</v>
      </c>
      <c r="KM38">
        <v>26.868294235159599</v>
      </c>
      <c r="KN38">
        <v>556.99994804482697</v>
      </c>
      <c r="KO38">
        <v>28.661724363370599</v>
      </c>
      <c r="KP38">
        <v>60.5467485485417</v>
      </c>
      <c r="KQ38">
        <v>622.22977054149499</v>
      </c>
      <c r="KR38">
        <v>1948.7472244026901</v>
      </c>
      <c r="KS38">
        <v>135.86550970638501</v>
      </c>
      <c r="KT38">
        <v>28.351122833807398</v>
      </c>
      <c r="KU38">
        <v>27.685127479936099</v>
      </c>
      <c r="KV38">
        <v>383.46898930258197</v>
      </c>
      <c r="KW38">
        <v>29.5629448369226</v>
      </c>
      <c r="KX38">
        <v>60.183355107747097</v>
      </c>
      <c r="KY38">
        <v>414.03176472590798</v>
      </c>
      <c r="KZ38">
        <v>1221.4604628325999</v>
      </c>
      <c r="LA38">
        <v>232.445534250474</v>
      </c>
      <c r="LB38">
        <v>28.1296097303469</v>
      </c>
      <c r="LC38">
        <v>27.953418095985</v>
      </c>
      <c r="LD38">
        <v>874.19435208744801</v>
      </c>
      <c r="LE38">
        <v>29.197918552573999</v>
      </c>
      <c r="LF38">
        <v>60.554262597664298</v>
      </c>
      <c r="LG38">
        <v>766.81130622645401</v>
      </c>
      <c r="LH38">
        <v>1901.0755999011999</v>
      </c>
      <c r="LI38">
        <v>62.896721143422802</v>
      </c>
      <c r="LJ38">
        <v>27.618451564337001</v>
      </c>
      <c r="LK38">
        <v>27.0833864155139</v>
      </c>
      <c r="LL38">
        <v>320.40922834176303</v>
      </c>
      <c r="LM38">
        <v>28.749444537462299</v>
      </c>
      <c r="LN38">
        <v>58.662142320580799</v>
      </c>
      <c r="LO38">
        <v>360.26785685494002</v>
      </c>
      <c r="LP38">
        <v>1156.1361145744399</v>
      </c>
      <c r="LQ38">
        <v>45.034060402293797</v>
      </c>
      <c r="LR38">
        <v>19.7602048778168</v>
      </c>
      <c r="LS38">
        <v>16.314</v>
      </c>
      <c r="LT38">
        <v>119.326659248645</v>
      </c>
      <c r="LU38">
        <v>-1337.1667343404399</v>
      </c>
      <c r="LV38">
        <v>21.224567850220701</v>
      </c>
      <c r="LW38">
        <v>24.015051592450099</v>
      </c>
      <c r="LX38">
        <v>668.39478737767797</v>
      </c>
      <c r="LY38">
        <v>62.1933257078826</v>
      </c>
      <c r="LZ38">
        <v>19.9477380685863</v>
      </c>
      <c r="MA38">
        <v>16.314</v>
      </c>
      <c r="MB38">
        <v>46.818922851347097</v>
      </c>
      <c r="MC38">
        <v>-1094.3926911625899</v>
      </c>
      <c r="MD38">
        <v>21.703090678389799</v>
      </c>
      <c r="ME38">
        <v>24.816172994347799</v>
      </c>
      <c r="MF38">
        <v>464.79975351674301</v>
      </c>
      <c r="MG38">
        <v>103.242408062194</v>
      </c>
      <c r="MH38">
        <v>19.850337206626001</v>
      </c>
      <c r="MI38">
        <v>16.314</v>
      </c>
      <c r="MJ38">
        <v>194.50051960955301</v>
      </c>
      <c r="MK38">
        <v>-1487.5256067297701</v>
      </c>
      <c r="ML38">
        <v>21.491746845527601</v>
      </c>
      <c r="MM38">
        <v>24.779942223870201</v>
      </c>
      <c r="MN38">
        <v>809.95292786399796</v>
      </c>
      <c r="MO38">
        <v>29.670802238198199</v>
      </c>
      <c r="MP38">
        <v>19.860972823394299</v>
      </c>
      <c r="MQ38">
        <v>16.314</v>
      </c>
      <c r="MR38">
        <v>68.782745199140507</v>
      </c>
      <c r="MS38">
        <v>-864.95909331622397</v>
      </c>
      <c r="MT38">
        <v>21.3430361036812</v>
      </c>
      <c r="MU38">
        <v>24.1864153209074</v>
      </c>
      <c r="MV38">
        <v>421.68850187346902</v>
      </c>
      <c r="MW38">
        <v>83.760637002807499</v>
      </c>
      <c r="MX38">
        <v>22.705773969451698</v>
      </c>
      <c r="MY38">
        <v>24.0032653184685</v>
      </c>
      <c r="MZ38">
        <v>992.07712175740198</v>
      </c>
      <c r="NA38">
        <v>628.62932300001501</v>
      </c>
      <c r="NB38">
        <v>23.123859223884399</v>
      </c>
      <c r="NC38">
        <v>25.090120280884602</v>
      </c>
      <c r="ND38">
        <v>1002.6406944973299</v>
      </c>
      <c r="NE38">
        <v>93.863443139319898</v>
      </c>
      <c r="NF38">
        <v>23.127406937189502</v>
      </c>
      <c r="NG38">
        <v>24.7026534657045</v>
      </c>
      <c r="NH38">
        <v>689.21324669505805</v>
      </c>
      <c r="NI38">
        <v>320.91013372243702</v>
      </c>
      <c r="NJ38">
        <v>23.7297671850115</v>
      </c>
      <c r="NK38">
        <v>25.8025783863533</v>
      </c>
      <c r="NL38">
        <v>731.03416804446601</v>
      </c>
      <c r="NM38">
        <v>154.079108254045</v>
      </c>
      <c r="NN38">
        <v>22.884602541644298</v>
      </c>
      <c r="NO38">
        <v>24.379585155201699</v>
      </c>
      <c r="NP38">
        <v>1205.5119463047499</v>
      </c>
      <c r="NQ38">
        <v>607.59827089803798</v>
      </c>
      <c r="NR38">
        <v>23.5018531478221</v>
      </c>
      <c r="NS38">
        <v>26.196257841172802</v>
      </c>
      <c r="NT38">
        <v>1259.2990222670401</v>
      </c>
      <c r="NU38">
        <v>56.740549582652299</v>
      </c>
      <c r="NV38">
        <v>22.913523880815099</v>
      </c>
      <c r="NW38">
        <v>24.2698699722378</v>
      </c>
      <c r="NX38">
        <v>1.99379030614302</v>
      </c>
      <c r="NY38">
        <v>644.36078469804499</v>
      </c>
      <c r="NZ38">
        <v>441.05509692959902</v>
      </c>
      <c r="OA38">
        <v>23.296891698642099</v>
      </c>
      <c r="OB38">
        <v>25.286012784341001</v>
      </c>
      <c r="OC38">
        <v>1.7</v>
      </c>
      <c r="OD38">
        <v>640.61694552717302</v>
      </c>
      <c r="OE38">
        <v>1.99379030614302</v>
      </c>
      <c r="OF38">
        <v>1.7</v>
      </c>
      <c r="OG38">
        <v>86.018851254975402</v>
      </c>
      <c r="OH38">
        <v>22.728159330426902</v>
      </c>
      <c r="OI38">
        <v>24.219233581802101</v>
      </c>
      <c r="OJ38">
        <v>1199.4193092089299</v>
      </c>
      <c r="OK38">
        <v>786.08278509191803</v>
      </c>
      <c r="OL38">
        <v>23.1963096087689</v>
      </c>
      <c r="OM38">
        <v>25.53461104278</v>
      </c>
      <c r="ON38">
        <v>1251.2499366212401</v>
      </c>
      <c r="OO38">
        <v>94.270570030017296</v>
      </c>
      <c r="OP38">
        <v>23.130084786795699</v>
      </c>
      <c r="OQ38">
        <v>24.899620759703001</v>
      </c>
      <c r="OR38">
        <v>830.92574334489495</v>
      </c>
      <c r="OS38">
        <v>445.24693356252902</v>
      </c>
      <c r="OT38">
        <v>23.761056437055501</v>
      </c>
      <c r="OU38">
        <v>26.218616087154398</v>
      </c>
      <c r="OV38">
        <v>901.27376086032803</v>
      </c>
      <c r="OW38">
        <v>154.05978034893599</v>
      </c>
      <c r="OX38">
        <v>22.899577520913201</v>
      </c>
      <c r="OY38">
        <v>24.6758422655675</v>
      </c>
      <c r="OZ38">
        <v>1428.4213868140901</v>
      </c>
      <c r="PA38">
        <v>783.98758071702605</v>
      </c>
      <c r="PB38">
        <v>23.562678626401599</v>
      </c>
      <c r="PC38">
        <v>26.5898838755833</v>
      </c>
      <c r="PD38">
        <v>1537.8821333767801</v>
      </c>
      <c r="PE38">
        <v>58.104243928617898</v>
      </c>
      <c r="PF38">
        <v>22.916021056711799</v>
      </c>
      <c r="PG38">
        <v>24.449694236253901</v>
      </c>
      <c r="PH38">
        <v>2.3640886514160799</v>
      </c>
      <c r="PI38">
        <v>775.490603105265</v>
      </c>
      <c r="PJ38">
        <v>532.07735169034299</v>
      </c>
      <c r="PK38">
        <v>23.362481587588402</v>
      </c>
      <c r="PL38">
        <v>25.737116609418798</v>
      </c>
      <c r="PM38">
        <v>2.04916246444715</v>
      </c>
      <c r="PN38">
        <v>800.41922626841199</v>
      </c>
      <c r="PO38">
        <v>24.922825532137701</v>
      </c>
      <c r="PP38">
        <v>25.9013578709651</v>
      </c>
      <c r="PQ38">
        <v>26.056501882350599</v>
      </c>
      <c r="PR38">
        <v>25.170642601024099</v>
      </c>
      <c r="PS38">
        <v>24.269427993812201</v>
      </c>
      <c r="PT38">
        <v>25.655386726599701</v>
      </c>
      <c r="PU38">
        <v>26.480268038966098</v>
      </c>
      <c r="PV38">
        <v>27.1908330639789</v>
      </c>
      <c r="PW38">
        <v>25.927560071553302</v>
      </c>
      <c r="PX38">
        <v>24.867306359465001</v>
      </c>
      <c r="PY38">
        <v>26.4012856455548</v>
      </c>
      <c r="PZ38">
        <v>27.195278536757201</v>
      </c>
      <c r="QA38">
        <v>27.836635801135198</v>
      </c>
      <c r="QB38">
        <v>26.643990073868</v>
      </c>
      <c r="QC38">
        <v>26.3013177686455</v>
      </c>
      <c r="QD38">
        <v>22.031691337347901</v>
      </c>
      <c r="QE38">
        <v>25.645863467204698</v>
      </c>
      <c r="QF38">
        <v>26.750587119238499</v>
      </c>
      <c r="QG38">
        <v>27.8168598603738</v>
      </c>
      <c r="QH38">
        <v>26.185280851265599</v>
      </c>
      <c r="QI38">
        <v>24.9986517093662</v>
      </c>
      <c r="QJ38">
        <v>25.414089013357501</v>
      </c>
      <c r="QK38">
        <v>26.0608173490557</v>
      </c>
      <c r="QL38">
        <v>26.8471565594302</v>
      </c>
      <c r="QM38">
        <v>25.748936108125601</v>
      </c>
      <c r="QN38">
        <v>823.28004209095195</v>
      </c>
      <c r="QO38">
        <v>25.177493873473601</v>
      </c>
      <c r="QP38">
        <v>-25.299123644024299</v>
      </c>
      <c r="QQ38">
        <v>25.801294909512301</v>
      </c>
      <c r="QR38">
        <v>26.434779871657899</v>
      </c>
      <c r="QS38">
        <v>27.104602230631201</v>
      </c>
      <c r="QT38">
        <v>26.0842376317547</v>
      </c>
      <c r="QU38">
        <v>25.7298762876026</v>
      </c>
      <c r="QV38">
        <v>18.308437616591299</v>
      </c>
      <c r="QW38">
        <v>0</v>
      </c>
      <c r="QX38">
        <v>0</v>
      </c>
      <c r="QY38">
        <v>0</v>
      </c>
      <c r="QZ38">
        <v>0</v>
      </c>
      <c r="RA38">
        <v>0</v>
      </c>
      <c r="RB38">
        <v>0</v>
      </c>
      <c r="RC38">
        <v>0</v>
      </c>
      <c r="RD38">
        <v>0</v>
      </c>
      <c r="RE38">
        <v>0</v>
      </c>
      <c r="RF38">
        <v>0</v>
      </c>
      <c r="RG38">
        <v>0</v>
      </c>
      <c r="RH38">
        <v>0</v>
      </c>
      <c r="RI38">
        <v>0</v>
      </c>
      <c r="RJ38">
        <v>2976.5740205173902</v>
      </c>
      <c r="RK38">
        <v>26.3689014022717</v>
      </c>
      <c r="RL38">
        <v>-3006.7828475433598</v>
      </c>
      <c r="RM38">
        <v>-6265.90818526161</v>
      </c>
      <c r="RN38">
        <v>-3006.7828475433598</v>
      </c>
      <c r="RO38">
        <v>0</v>
      </c>
      <c r="RP38">
        <v>2214.8807997988401</v>
      </c>
      <c r="RQ38">
        <v>27.599816367511899</v>
      </c>
      <c r="RR38">
        <v>-2240.8491247912102</v>
      </c>
      <c r="RS38">
        <v>-4292.5056226533598</v>
      </c>
      <c r="RT38">
        <v>-2240.8491247912102</v>
      </c>
      <c r="RU38">
        <v>0</v>
      </c>
      <c r="RV38">
        <v>4747.7396110037898</v>
      </c>
      <c r="RW38">
        <v>29.577217838397001</v>
      </c>
      <c r="RX38">
        <v>-4709.3035724390302</v>
      </c>
      <c r="RY38">
        <v>-6956.8120133906496</v>
      </c>
      <c r="RZ38">
        <v>-4709.3035724390302</v>
      </c>
      <c r="SA38">
        <v>0</v>
      </c>
      <c r="SB38">
        <v>2124.9983414154499</v>
      </c>
      <c r="SC38">
        <v>27.199919101507099</v>
      </c>
      <c r="SD38">
        <v>-2149.7713364197102</v>
      </c>
      <c r="SE38">
        <v>-4182.8554577779196</v>
      </c>
      <c r="SF38">
        <v>-2149.7713364197102</v>
      </c>
      <c r="SG38">
        <v>0</v>
      </c>
      <c r="SH38">
        <v>9899.9964284347898</v>
      </c>
      <c r="SI38">
        <v>25.7278754249202</v>
      </c>
      <c r="SJ38">
        <v>-9943.6996883898792</v>
      </c>
      <c r="SK38">
        <v>-31290.075431936799</v>
      </c>
      <c r="SL38">
        <v>-9943.6996883898792</v>
      </c>
      <c r="SM38">
        <v>21.1111</v>
      </c>
      <c r="SN38">
        <v>23.8889</v>
      </c>
      <c r="SO38">
        <v>241.50669358764301</v>
      </c>
      <c r="SP38">
        <v>0</v>
      </c>
      <c r="SQ38">
        <v>24.697735881960998</v>
      </c>
      <c r="SR38">
        <v>0</v>
      </c>
      <c r="SS38">
        <v>0</v>
      </c>
      <c r="ST38">
        <v>0</v>
      </c>
      <c r="SU38">
        <v>213.25504890053901</v>
      </c>
      <c r="SV38">
        <v>0</v>
      </c>
      <c r="SW38">
        <v>25.6730088083869</v>
      </c>
      <c r="SX38">
        <v>0</v>
      </c>
      <c r="SY38">
        <v>0</v>
      </c>
      <c r="SZ38">
        <v>0</v>
      </c>
      <c r="TA38">
        <v>110.17731094889101</v>
      </c>
      <c r="TB38">
        <v>0</v>
      </c>
      <c r="TC38">
        <v>25.000829434757598</v>
      </c>
      <c r="TD38">
        <v>0</v>
      </c>
      <c r="TE38">
        <v>0</v>
      </c>
      <c r="TF38">
        <v>0</v>
      </c>
      <c r="TG38">
        <v>188.075267714928</v>
      </c>
      <c r="TH38">
        <v>0</v>
      </c>
      <c r="TI38">
        <v>25.0394276944061</v>
      </c>
      <c r="TJ38">
        <v>0</v>
      </c>
      <c r="TK38">
        <v>0</v>
      </c>
      <c r="TL38">
        <v>0</v>
      </c>
      <c r="TM38">
        <v>2300.3598994067802</v>
      </c>
      <c r="TN38">
        <v>0</v>
      </c>
      <c r="TO38">
        <v>24.650334891378201</v>
      </c>
      <c r="TP38">
        <v>0</v>
      </c>
      <c r="TQ38">
        <v>0</v>
      </c>
      <c r="TR38">
        <v>0</v>
      </c>
      <c r="TS38">
        <v>0</v>
      </c>
      <c r="TT38">
        <v>3898.45001794378</v>
      </c>
      <c r="TU38">
        <v>25.1727913001152</v>
      </c>
      <c r="TV38">
        <v>-3893.1876136936999</v>
      </c>
      <c r="TW38">
        <v>-7646.9762808680798</v>
      </c>
      <c r="TX38">
        <v>-3893.1876136936999</v>
      </c>
      <c r="TY38">
        <v>0</v>
      </c>
      <c r="TZ38">
        <v>3098.35873031141</v>
      </c>
      <c r="UA38">
        <v>25.641366659145302</v>
      </c>
      <c r="UB38">
        <v>-3173.80119752681</v>
      </c>
      <c r="UC38">
        <v>-5622.6641516249201</v>
      </c>
      <c r="UD38">
        <v>-3173.80119752681</v>
      </c>
      <c r="UE38">
        <v>0</v>
      </c>
      <c r="UF38">
        <v>6492.97665489871</v>
      </c>
      <c r="UG38">
        <v>26.503480054881599</v>
      </c>
      <c r="UH38">
        <v>-6458.3463001179698</v>
      </c>
      <c r="UI38">
        <v>-9454.0222343833902</v>
      </c>
      <c r="UJ38">
        <v>-6458.3463001179698</v>
      </c>
      <c r="UK38">
        <v>0</v>
      </c>
      <c r="UL38">
        <v>2791.5158740636398</v>
      </c>
      <c r="UM38">
        <v>25.570312144697901</v>
      </c>
      <c r="UN38">
        <v>-2824.42385543621</v>
      </c>
      <c r="UO38">
        <v>-5200.6918901613999</v>
      </c>
      <c r="UP38">
        <v>-2824.42385543621</v>
      </c>
      <c r="UQ38">
        <v>0</v>
      </c>
      <c r="UR38">
        <v>12347.9671219921</v>
      </c>
      <c r="US38">
        <v>25.487681387482102</v>
      </c>
      <c r="UT38">
        <v>-12388.3727668844</v>
      </c>
      <c r="UU38">
        <v>-34151.513083683203</v>
      </c>
      <c r="UV38">
        <v>-12388.3727668844</v>
      </c>
      <c r="UW38">
        <v>21.1111</v>
      </c>
      <c r="UX38">
        <v>23.8889</v>
      </c>
      <c r="UY38">
        <v>105.786956882474</v>
      </c>
      <c r="UZ38">
        <v>0</v>
      </c>
      <c r="VA38">
        <v>24.722298819070001</v>
      </c>
      <c r="VB38">
        <v>0</v>
      </c>
      <c r="VC38">
        <v>0</v>
      </c>
      <c r="VD38">
        <v>0</v>
      </c>
      <c r="VE38">
        <v>19.2577541535729</v>
      </c>
      <c r="VF38">
        <v>8.7097877612050105</v>
      </c>
      <c r="VG38">
        <v>25.4454038044585</v>
      </c>
      <c r="VH38">
        <v>0</v>
      </c>
      <c r="VI38">
        <v>0</v>
      </c>
      <c r="VJ38">
        <v>0</v>
      </c>
      <c r="VK38">
        <v>0</v>
      </c>
      <c r="VL38">
        <v>167.93888605473501</v>
      </c>
      <c r="VM38">
        <v>25.050489944121001</v>
      </c>
      <c r="VN38">
        <v>0</v>
      </c>
      <c r="VO38">
        <v>0</v>
      </c>
      <c r="VP38">
        <v>0</v>
      </c>
      <c r="VQ38">
        <v>88.131938114346696</v>
      </c>
      <c r="VR38">
        <v>0</v>
      </c>
      <c r="VS38">
        <v>24.998458656346202</v>
      </c>
      <c r="VT38">
        <v>0</v>
      </c>
      <c r="VU38">
        <v>0</v>
      </c>
      <c r="VV38">
        <v>0</v>
      </c>
      <c r="VW38">
        <v>2060.7561604031098</v>
      </c>
      <c r="VX38">
        <v>0</v>
      </c>
      <c r="VY38">
        <v>24.867714281062099</v>
      </c>
      <c r="VZ38">
        <v>0</v>
      </c>
      <c r="WA38">
        <v>0</v>
      </c>
      <c r="WB38">
        <v>0</v>
      </c>
      <c r="WC38">
        <v>0</v>
      </c>
      <c r="WD38">
        <v>4800.3588600221901</v>
      </c>
      <c r="WE38">
        <v>25.201304173469801</v>
      </c>
      <c r="WF38">
        <v>-4798.6743155745198</v>
      </c>
      <c r="WG38">
        <v>-8548.5672815841499</v>
      </c>
      <c r="WH38">
        <v>-4798.6743155745198</v>
      </c>
      <c r="WI38">
        <v>13274263.740809901</v>
      </c>
      <c r="WJ38">
        <v>0</v>
      </c>
      <c r="WK38">
        <v>3687.2954835583</v>
      </c>
      <c r="WL38">
        <v>25.6742812065587</v>
      </c>
      <c r="WM38">
        <v>-3751.4468090227701</v>
      </c>
      <c r="WN38">
        <v>-6174.3372745098404</v>
      </c>
      <c r="WO38">
        <v>-3751.4468090227701</v>
      </c>
      <c r="WP38">
        <v>21.1111</v>
      </c>
      <c r="WQ38">
        <v>23.8889</v>
      </c>
      <c r="WR38">
        <v>0</v>
      </c>
      <c r="WS38">
        <v>7459.3859659478203</v>
      </c>
      <c r="WT38">
        <v>26.372568660127101</v>
      </c>
      <c r="WU38">
        <v>-7429.1507246057599</v>
      </c>
      <c r="WV38">
        <v>-10484.4592827623</v>
      </c>
      <c r="WW38">
        <v>-7429.1507246057599</v>
      </c>
      <c r="WX38">
        <v>12148438.874200201</v>
      </c>
      <c r="WY38">
        <v>0</v>
      </c>
      <c r="WZ38">
        <v>3374.5663539444899</v>
      </c>
      <c r="XA38">
        <v>25.5244851896414</v>
      </c>
      <c r="XB38">
        <v>-3414.3967641671702</v>
      </c>
      <c r="XC38">
        <v>-5818.9624176081297</v>
      </c>
      <c r="XD38">
        <v>-3414.3967641671702</v>
      </c>
      <c r="XE38">
        <v>0</v>
      </c>
      <c r="XF38">
        <v>17716.994979670701</v>
      </c>
      <c r="XG38">
        <v>25.1584348065598</v>
      </c>
      <c r="XH38">
        <v>-17755.758682559699</v>
      </c>
      <c r="XI38">
        <v>-40599.7452035694</v>
      </c>
      <c r="XJ38">
        <v>-17755.758682559699</v>
      </c>
      <c r="XK38">
        <v>21.1111</v>
      </c>
      <c r="XL38">
        <v>23.8889</v>
      </c>
      <c r="XM38">
        <v>0</v>
      </c>
      <c r="XN38">
        <v>1401.32728078684</v>
      </c>
      <c r="XO38">
        <v>25.992164832485901</v>
      </c>
      <c r="XP38">
        <v>0</v>
      </c>
      <c r="XQ38">
        <v>0</v>
      </c>
      <c r="XR38">
        <v>0</v>
      </c>
      <c r="XS38">
        <v>0</v>
      </c>
      <c r="XT38">
        <v>1057.9538862663201</v>
      </c>
      <c r="XU38">
        <v>26.7265936898749</v>
      </c>
      <c r="XV38">
        <v>0</v>
      </c>
      <c r="XW38">
        <v>0</v>
      </c>
      <c r="XX38">
        <v>0</v>
      </c>
      <c r="XY38">
        <v>0</v>
      </c>
      <c r="XZ38">
        <v>1995.0365769351799</v>
      </c>
      <c r="YA38">
        <v>26.088896217288099</v>
      </c>
      <c r="YB38">
        <v>0</v>
      </c>
      <c r="YC38">
        <v>0</v>
      </c>
      <c r="YD38">
        <v>0</v>
      </c>
      <c r="YE38">
        <v>0</v>
      </c>
      <c r="YF38">
        <v>836.887854157741</v>
      </c>
      <c r="YG38">
        <v>26.221846217788102</v>
      </c>
      <c r="YH38">
        <v>0</v>
      </c>
      <c r="YI38">
        <v>0</v>
      </c>
      <c r="YJ38">
        <v>0</v>
      </c>
      <c r="YK38">
        <v>0</v>
      </c>
      <c r="YL38">
        <v>5600.8897479588604</v>
      </c>
      <c r="YM38">
        <v>26.8498728967622</v>
      </c>
      <c r="YN38">
        <v>0</v>
      </c>
      <c r="YO38">
        <v>0</v>
      </c>
      <c r="YP38">
        <v>0</v>
      </c>
      <c r="YQ38">
        <v>0</v>
      </c>
      <c r="YR38">
        <v>852.34228497763604</v>
      </c>
      <c r="YS38">
        <v>19.441325588735001</v>
      </c>
      <c r="YT38">
        <v>0</v>
      </c>
      <c r="YU38">
        <v>0</v>
      </c>
      <c r="YV38">
        <v>0</v>
      </c>
      <c r="YW38">
        <v>0</v>
      </c>
      <c r="YX38">
        <v>600.26372604263497</v>
      </c>
      <c r="YY38">
        <v>19.726277552129201</v>
      </c>
      <c r="YZ38">
        <v>0</v>
      </c>
      <c r="ZA38">
        <v>0</v>
      </c>
      <c r="ZB38">
        <v>0</v>
      </c>
      <c r="ZC38">
        <v>0</v>
      </c>
      <c r="ZD38">
        <v>1126.87870582092</v>
      </c>
      <c r="ZE38">
        <v>19.339100781982399</v>
      </c>
      <c r="ZF38">
        <v>0</v>
      </c>
      <c r="ZG38">
        <v>0</v>
      </c>
      <c r="ZH38">
        <v>0</v>
      </c>
      <c r="ZI38">
        <v>0</v>
      </c>
      <c r="ZJ38">
        <v>558.13597670789602</v>
      </c>
      <c r="ZK38">
        <v>19.529593133893101</v>
      </c>
      <c r="ZL38">
        <v>0</v>
      </c>
      <c r="ZM38">
        <v>0</v>
      </c>
      <c r="ZN38">
        <v>0</v>
      </c>
      <c r="ZO38">
        <v>0</v>
      </c>
      <c r="ZP38">
        <v>8341.9416218861006</v>
      </c>
      <c r="ZQ38">
        <v>17.998788189636102</v>
      </c>
      <c r="ZR38">
        <v>0</v>
      </c>
      <c r="ZS38">
        <v>0</v>
      </c>
      <c r="ZT38">
        <v>0</v>
      </c>
      <c r="ZU38">
        <v>0</v>
      </c>
      <c r="ZV38">
        <v>2137.4960916692698</v>
      </c>
      <c r="ZW38">
        <v>20.4458805168168</v>
      </c>
      <c r="ZX38">
        <v>0</v>
      </c>
      <c r="ZY38">
        <v>0</v>
      </c>
      <c r="ZZ38">
        <v>0</v>
      </c>
      <c r="AAA38">
        <v>0</v>
      </c>
      <c r="AAB38">
        <v>1576.90846294844</v>
      </c>
      <c r="AAC38">
        <v>20.6274456320286</v>
      </c>
      <c r="AAD38">
        <v>0</v>
      </c>
      <c r="AAE38">
        <v>0</v>
      </c>
      <c r="AAF38">
        <v>0</v>
      </c>
      <c r="AAG38">
        <v>0</v>
      </c>
      <c r="AAH38">
        <v>2687.9385084863602</v>
      </c>
      <c r="AAI38">
        <v>20.1479536582316</v>
      </c>
      <c r="AAJ38">
        <v>0</v>
      </c>
      <c r="AAK38">
        <v>0</v>
      </c>
      <c r="AAL38">
        <v>0</v>
      </c>
      <c r="AAM38">
        <v>0</v>
      </c>
      <c r="AAN38">
        <v>1421.8692562572201</v>
      </c>
      <c r="AAO38">
        <v>20.542127839148499</v>
      </c>
      <c r="AAP38">
        <v>0</v>
      </c>
      <c r="AAQ38">
        <v>0</v>
      </c>
      <c r="AAR38">
        <v>0</v>
      </c>
      <c r="AAS38">
        <v>0</v>
      </c>
      <c r="AAT38">
        <v>15155.84651225</v>
      </c>
      <c r="AAU38">
        <v>18.321255175936901</v>
      </c>
      <c r="AAV38">
        <v>0</v>
      </c>
      <c r="AAW38">
        <v>0</v>
      </c>
      <c r="AAX38">
        <v>0</v>
      </c>
      <c r="AAY38">
        <v>0</v>
      </c>
      <c r="AAZ38">
        <v>2594.5167056682699</v>
      </c>
      <c r="ABA38">
        <v>20.428213944913999</v>
      </c>
      <c r="ABB38">
        <v>0</v>
      </c>
      <c r="ABC38">
        <v>0</v>
      </c>
      <c r="ABD38">
        <v>0</v>
      </c>
      <c r="ABE38">
        <v>0</v>
      </c>
      <c r="ABF38">
        <v>1880.48251670076</v>
      </c>
      <c r="ABG38">
        <v>20.607462632851</v>
      </c>
      <c r="ABH38">
        <v>0</v>
      </c>
      <c r="ABI38">
        <v>0</v>
      </c>
      <c r="ABJ38">
        <v>0</v>
      </c>
      <c r="ABK38">
        <v>0</v>
      </c>
      <c r="ABL38">
        <v>3182.6492387439098</v>
      </c>
      <c r="ABM38">
        <v>20.171205270524698</v>
      </c>
      <c r="ABN38">
        <v>0</v>
      </c>
      <c r="ABO38">
        <v>0</v>
      </c>
      <c r="ABP38">
        <v>0</v>
      </c>
      <c r="ABQ38">
        <v>0</v>
      </c>
      <c r="ABR38">
        <v>1713.3970140470799</v>
      </c>
      <c r="ABS38">
        <v>20.5227423025921</v>
      </c>
      <c r="ABT38">
        <v>0</v>
      </c>
      <c r="ABU38">
        <v>0</v>
      </c>
      <c r="ABV38">
        <v>0</v>
      </c>
      <c r="ABW38">
        <v>0</v>
      </c>
      <c r="ABX38">
        <v>19005.466918104499</v>
      </c>
      <c r="ABY38">
        <v>18.308437616591299</v>
      </c>
      <c r="ABZ38">
        <v>0</v>
      </c>
      <c r="ACA38">
        <v>0</v>
      </c>
      <c r="ACB38">
        <v>0</v>
      </c>
      <c r="ACC38">
        <v>0.86380316176812899</v>
      </c>
      <c r="ACD38">
        <v>66295322.762842901</v>
      </c>
      <c r="ACE38">
        <v>108098.01</v>
      </c>
      <c r="ACF38">
        <v>22.964669292760099</v>
      </c>
      <c r="ACG38">
        <v>7.22</v>
      </c>
      <c r="ACH38">
        <v>1.64251529811386</v>
      </c>
      <c r="ACI38">
        <v>126513.377434123</v>
      </c>
      <c r="ACJ38">
        <v>5.8700766176399402</v>
      </c>
      <c r="ACK38">
        <v>22.632102324347201</v>
      </c>
      <c r="ACL38">
        <v>27.623229318870099</v>
      </c>
      <c r="ACM38">
        <v>6.0640328869694899</v>
      </c>
      <c r="ACN38">
        <v>51205497.097573303</v>
      </c>
      <c r="ACO38">
        <v>88556.104332733506</v>
      </c>
      <c r="ACP38">
        <v>89406.139634507606</v>
      </c>
      <c r="ACR38">
        <v>54524.752869089098</v>
      </c>
      <c r="ACT38">
        <v>143930.89250359699</v>
      </c>
      <c r="ACV38">
        <v>25.8570900320356</v>
      </c>
      <c r="ACW38">
        <v>23.896545597450601</v>
      </c>
      <c r="ACX38">
        <v>1.7</v>
      </c>
      <c r="ACY38">
        <v>6.7242541290601396</v>
      </c>
      <c r="ACZ38">
        <v>0.75016136143509704</v>
      </c>
      <c r="ADA38">
        <v>25.741565484919398</v>
      </c>
      <c r="ADB38">
        <v>23.891331649425101</v>
      </c>
      <c r="ADC38">
        <v>1.7</v>
      </c>
      <c r="ADD38">
        <v>6.4328371657846697</v>
      </c>
      <c r="ADE38">
        <v>0.75027077204956905</v>
      </c>
      <c r="ADF38">
        <v>25.7434992148725</v>
      </c>
      <c r="ADG38">
        <v>23.8866796918383</v>
      </c>
      <c r="ADH38">
        <v>1.7</v>
      </c>
      <c r="ADI38">
        <v>6.9489804934836901</v>
      </c>
      <c r="ADJ38">
        <v>0.75014649394291499</v>
      </c>
      <c r="ADK38">
        <v>25.1184309981731</v>
      </c>
      <c r="ADL38">
        <v>23.873555288434702</v>
      </c>
      <c r="ADM38">
        <v>1.7</v>
      </c>
      <c r="ADN38">
        <v>14.9250074073296</v>
      </c>
      <c r="ADO38">
        <v>0.75077979878683299</v>
      </c>
      <c r="ADP38">
        <v>26.2105334177846</v>
      </c>
      <c r="ADQ38">
        <v>24.296529861206299</v>
      </c>
      <c r="ADR38">
        <v>1.7</v>
      </c>
      <c r="ADS38">
        <v>5.73995984861791</v>
      </c>
      <c r="ADT38">
        <v>0.69750837190623505</v>
      </c>
      <c r="ADU38">
        <v>25.176016106773002</v>
      </c>
      <c r="ADV38">
        <v>23.784231234370299</v>
      </c>
      <c r="ADW38">
        <v>1.7</v>
      </c>
      <c r="ADX38">
        <v>11.6166867558816</v>
      </c>
      <c r="ADY38">
        <v>0.75133620745259999</v>
      </c>
      <c r="ADZ38">
        <v>25.4939852556403</v>
      </c>
      <c r="AEA38">
        <v>23.749681569070798</v>
      </c>
      <c r="AEB38">
        <v>1.7</v>
      </c>
      <c r="AEC38">
        <v>6.4724807958986199</v>
      </c>
      <c r="AED38">
        <v>0.69761190599368095</v>
      </c>
      <c r="AEE38">
        <v>24.8320166374831</v>
      </c>
      <c r="AEF38">
        <v>23.869661484704999</v>
      </c>
      <c r="AEG38">
        <v>1.7</v>
      </c>
      <c r="AEH38">
        <v>12.1346911472521</v>
      </c>
      <c r="AEI38">
        <v>0.75019990908680301</v>
      </c>
      <c r="AEJ38">
        <v>25.351312807798902</v>
      </c>
      <c r="AEK38">
        <v>23.988655003948999</v>
      </c>
      <c r="AEL38">
        <v>1.7</v>
      </c>
      <c r="AEM38">
        <v>6.5490973911941204</v>
      </c>
      <c r="AEN38">
        <v>0.69768530470520795</v>
      </c>
      <c r="AEO38">
        <v>24.960441452049199</v>
      </c>
      <c r="AEP38">
        <v>23.866750344251901</v>
      </c>
      <c r="AEQ38">
        <v>1.7</v>
      </c>
      <c r="AER38">
        <v>10.0942167939677</v>
      </c>
      <c r="AES38">
        <v>0.75050939056690702</v>
      </c>
      <c r="AET38">
        <v>25.0895511818613</v>
      </c>
      <c r="AEU38">
        <v>23.786659052095001</v>
      </c>
      <c r="AEV38">
        <v>1.7</v>
      </c>
      <c r="AEW38">
        <v>6.06499873865413</v>
      </c>
      <c r="AEX38">
        <v>0.69877198546797303</v>
      </c>
      <c r="AEY38">
        <v>24.851016577037701</v>
      </c>
      <c r="AEZ38">
        <v>23.872438964951399</v>
      </c>
      <c r="AFA38">
        <v>1.7</v>
      </c>
      <c r="AFB38">
        <v>11.102354880201901</v>
      </c>
      <c r="AFC38">
        <v>0.74999662728406502</v>
      </c>
      <c r="AFD38">
        <v>25.357407789017699</v>
      </c>
      <c r="AFE38">
        <v>24.001202472529499</v>
      </c>
      <c r="AFF38">
        <v>1.7</v>
      </c>
      <c r="AFG38">
        <v>7.1496849346835702</v>
      </c>
      <c r="AFH38">
        <v>0.69862700281906198</v>
      </c>
      <c r="AFI38">
        <v>24.941342184111299</v>
      </c>
      <c r="AFJ38">
        <v>23.853531553100702</v>
      </c>
      <c r="AFK38">
        <v>1.7</v>
      </c>
      <c r="AFL38">
        <v>9.5765243997773499</v>
      </c>
      <c r="AFM38">
        <v>0.75031010208993698</v>
      </c>
      <c r="AFN38">
        <v>25.096488243342701</v>
      </c>
      <c r="AFO38">
        <v>23.788068156742899</v>
      </c>
      <c r="AFP38">
        <v>1.7</v>
      </c>
      <c r="AFQ38">
        <v>6.1518964090441797</v>
      </c>
      <c r="AFR38">
        <v>0.69887737423273499</v>
      </c>
      <c r="AFS38">
        <v>-0.52246552202109298</v>
      </c>
      <c r="AFT38">
        <v>-0.58598280795259405</v>
      </c>
      <c r="AFU38">
        <v>-0.59176717861887695</v>
      </c>
      <c r="AFV38">
        <v>-0.41508346017117498</v>
      </c>
      <c r="AFW38">
        <v>-0.321796221789304</v>
      </c>
      <c r="AFX38">
        <v>-0.48541682663736702</v>
      </c>
      <c r="AFY38">
        <v>-0.473840451312803</v>
      </c>
      <c r="AFZ38">
        <v>-0.37237420241253599</v>
      </c>
      <c r="AGA38">
        <v>-0.240363635587618</v>
      </c>
      <c r="AGB38">
        <v>-0.39556439673850702</v>
      </c>
      <c r="AGC38">
        <v>-0.385871398206796</v>
      </c>
      <c r="AGD38">
        <v>-0.28147857000703502</v>
      </c>
      <c r="AGE38">
        <v>-0.62653292649276904</v>
      </c>
      <c r="AGF38">
        <v>-0.56128853173527304</v>
      </c>
      <c r="AGG38">
        <v>-0.39228589785318002</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Y38">
        <v>0</v>
      </c>
      <c r="AHZ38">
        <v>0</v>
      </c>
      <c r="AIB38">
        <v>0</v>
      </c>
      <c r="AID38">
        <v>0</v>
      </c>
      <c r="AIF38">
        <v>0</v>
      </c>
      <c r="AIH38">
        <v>0</v>
      </c>
      <c r="AIJ38">
        <v>0</v>
      </c>
      <c r="AIL38">
        <v>0</v>
      </c>
      <c r="AIN38">
        <v>0</v>
      </c>
      <c r="AIP38">
        <v>0</v>
      </c>
      <c r="AIR38">
        <v>0</v>
      </c>
      <c r="AIT38">
        <v>0</v>
      </c>
      <c r="AIV38">
        <v>0</v>
      </c>
      <c r="AIX38">
        <v>0</v>
      </c>
      <c r="AIZ38">
        <v>0</v>
      </c>
      <c r="AJB38">
        <v>0</v>
      </c>
      <c r="AJD38">
        <v>0</v>
      </c>
      <c r="AJE38">
        <v>2.7282137235750798E-3</v>
      </c>
      <c r="AJG38">
        <v>196286.24567541701</v>
      </c>
      <c r="AJJ38">
        <v>13153.2310969631</v>
      </c>
      <c r="AJL38">
        <v>235.17477943427599</v>
      </c>
      <c r="AJM38">
        <v>126.84491100480101</v>
      </c>
      <c r="AJN38">
        <v>102.684920666791</v>
      </c>
      <c r="AJO38">
        <v>641.80748136263696</v>
      </c>
      <c r="AJP38">
        <v>535.76841786653597</v>
      </c>
      <c r="AJQ38">
        <v>193.836633076651</v>
      </c>
      <c r="AJR38">
        <v>138.54284424385401</v>
      </c>
      <c r="AJS38">
        <v>726.79945046378998</v>
      </c>
      <c r="AJT38">
        <v>623.93998106089703</v>
      </c>
      <c r="AJU38">
        <v>46.219130609540798</v>
      </c>
      <c r="AJV38">
        <v>57.201090855551897</v>
      </c>
      <c r="AJW38">
        <v>209.73728703809201</v>
      </c>
      <c r="AJX38">
        <v>405.716141666667</v>
      </c>
      <c r="AJY38">
        <v>0</v>
      </c>
      <c r="AJZ38">
        <v>0</v>
      </c>
      <c r="AKA38">
        <v>0</v>
      </c>
      <c r="AKB38">
        <v>196286.24567541701</v>
      </c>
      <c r="AKC38">
        <v>0</v>
      </c>
      <c r="AKD38">
        <v>0</v>
      </c>
      <c r="AKE38">
        <v>0</v>
      </c>
      <c r="AKF38">
        <v>0</v>
      </c>
      <c r="AKG38">
        <v>14.7317465735794</v>
      </c>
      <c r="AKH38">
        <v>14.7317465735794</v>
      </c>
      <c r="AKI38">
        <v>0</v>
      </c>
      <c r="AKJ38">
        <v>0</v>
      </c>
      <c r="AKK38">
        <v>0</v>
      </c>
      <c r="AKL38">
        <v>0</v>
      </c>
      <c r="AKM38">
        <v>0</v>
      </c>
      <c r="AKN38">
        <v>14.7317465735794</v>
      </c>
      <c r="AKO38">
        <v>14.7317465735794</v>
      </c>
      <c r="AKP38">
        <v>0</v>
      </c>
      <c r="AKQ38">
        <v>0</v>
      </c>
      <c r="AKR38">
        <v>0</v>
      </c>
      <c r="AKV38">
        <v>1471474.6292673701</v>
      </c>
      <c r="AKZ38">
        <v>4674616.5748551702</v>
      </c>
      <c r="ALD38">
        <v>27.178121722777501</v>
      </c>
      <c r="ALE38">
        <v>22.872572962773599</v>
      </c>
      <c r="ALF38">
        <v>12.128065773938999</v>
      </c>
      <c r="ALG38">
        <v>218271.15035667599</v>
      </c>
      <c r="ALH38">
        <v>2980.8845181818201</v>
      </c>
      <c r="ALJ38">
        <v>14.7289793977345</v>
      </c>
      <c r="ALK38">
        <v>8.9826296080108194E-3</v>
      </c>
      <c r="ALL38">
        <v>12.866308985419099</v>
      </c>
      <c r="ALM38">
        <v>26.1471194024266</v>
      </c>
      <c r="ALN38">
        <v>12.866308985419099</v>
      </c>
      <c r="ALO38">
        <v>0</v>
      </c>
      <c r="ALP38">
        <v>25.674392992510999</v>
      </c>
      <c r="ALQ38">
        <v>9.4149727841228697E-3</v>
      </c>
      <c r="ALR38">
        <v>45.7893776627661</v>
      </c>
      <c r="ALS38">
        <v>12.866308985419099</v>
      </c>
      <c r="ALT38">
        <v>14.7289795701543</v>
      </c>
      <c r="ALU38">
        <v>12.866308985419099</v>
      </c>
      <c r="ALV38">
        <v>15.5600009287443</v>
      </c>
      <c r="ALW38">
        <v>12.866308985419099</v>
      </c>
      <c r="ALX38">
        <v>7.22</v>
      </c>
      <c r="ALY38">
        <v>2.9881955783333299E-3</v>
      </c>
      <c r="ALZ38">
        <v>22.935229535451899</v>
      </c>
      <c r="AMA38">
        <v>2.9881955783333299E-3</v>
      </c>
      <c r="AMB38">
        <v>0</v>
      </c>
      <c r="AMC38">
        <v>22.964669292760099</v>
      </c>
      <c r="AMD38">
        <v>1.6425148584077701E-3</v>
      </c>
      <c r="AME38">
        <v>22.935229535451899</v>
      </c>
      <c r="AMF38">
        <v>2.9881955783333299E-3</v>
      </c>
      <c r="AMG38">
        <v>7.22</v>
      </c>
      <c r="AMH38">
        <v>2.9881955783333299E-3</v>
      </c>
      <c r="AMI38">
        <v>1.21280625272207E-2</v>
      </c>
      <c r="AMJ38">
        <v>4.2474999999999996</v>
      </c>
      <c r="AMK38">
        <v>19.725060716601298</v>
      </c>
      <c r="AML38">
        <v>0.299646132264349</v>
      </c>
      <c r="AMM38">
        <v>18.009841106550201</v>
      </c>
      <c r="AMN38">
        <v>1.0237138339618701</v>
      </c>
      <c r="AMO38">
        <v>19.883023460229701</v>
      </c>
      <c r="AMP38">
        <v>0.28445888840714301</v>
      </c>
      <c r="AMQ38">
        <v>20.1233497156542</v>
      </c>
      <c r="AMR38">
        <v>0.48409999999999997</v>
      </c>
      <c r="AMS38">
        <v>19.5789706013305</v>
      </c>
      <c r="AMT38">
        <v>0.68930964541836104</v>
      </c>
      <c r="AMU38">
        <v>18.3325983871106</v>
      </c>
      <c r="AMV38">
        <v>1.35305073805654</v>
      </c>
      <c r="AMW38">
        <v>20.8442617220419</v>
      </c>
      <c r="AMX38">
        <v>0.55872076717764896</v>
      </c>
      <c r="AMY38">
        <v>20.764202483430601</v>
      </c>
      <c r="AMZ38">
        <v>0.52475370267728705</v>
      </c>
      <c r="ANA38">
        <v>20.979513490307198</v>
      </c>
      <c r="ANB38">
        <v>0.82233792284295104</v>
      </c>
      <c r="ANC38">
        <v>20.576740321536999</v>
      </c>
      <c r="AND38">
        <v>1.2038695384659099</v>
      </c>
      <c r="ANE38">
        <v>18.311858527197099</v>
      </c>
      <c r="ANF38">
        <v>1.9362528472417599</v>
      </c>
      <c r="ANG38">
        <v>20.857440635803901</v>
      </c>
      <c r="ANH38">
        <v>0.66605529255437101</v>
      </c>
      <c r="ANI38">
        <v>20.751259770213</v>
      </c>
      <c r="ANJ38">
        <v>0.63164442526768705</v>
      </c>
      <c r="ANK38">
        <v>20.936758258280801</v>
      </c>
      <c r="ANL38">
        <v>0.99671328369218903</v>
      </c>
      <c r="ANM38">
        <v>20.5846906006221</v>
      </c>
      <c r="ANN38">
        <v>1.3916819673910099</v>
      </c>
      <c r="ANO38">
        <v>2.7812285000517201</v>
      </c>
      <c r="ANP38">
        <v>4.4627326692203404</v>
      </c>
      <c r="ANQ38">
        <v>5.62234781614701</v>
      </c>
      <c r="ANR38">
        <v>18.009841106550201</v>
      </c>
      <c r="ANS38">
        <v>19.751117285081801</v>
      </c>
      <c r="ANT38">
        <v>19.5721127550927</v>
      </c>
      <c r="ANU38">
        <v>19.331604931998999</v>
      </c>
      <c r="ANV38">
        <v>19.441961052556302</v>
      </c>
      <c r="ANW38">
        <v>18.3325983871106</v>
      </c>
      <c r="ANX38">
        <v>20.659715544869002</v>
      </c>
      <c r="ANY38">
        <v>20.6065562939649</v>
      </c>
      <c r="ANZ38">
        <v>20.143306612483901</v>
      </c>
      <c r="AOA38">
        <v>20.449819642220199</v>
      </c>
      <c r="AOB38">
        <v>18.311858527197099</v>
      </c>
      <c r="AOC38">
        <v>20.6208864319517</v>
      </c>
      <c r="AOD38">
        <v>20.574433173754699</v>
      </c>
      <c r="AOE38">
        <v>20.160097872996399</v>
      </c>
      <c r="AOF38">
        <v>20.427879850979298</v>
      </c>
      <c r="AOG38">
        <v>25.674392992510999</v>
      </c>
      <c r="AOH38">
        <v>4.2474999999999996</v>
      </c>
      <c r="AOI38">
        <v>25.719373675784201</v>
      </c>
      <c r="AOJ38">
        <v>4.2474999999999996</v>
      </c>
    </row>
    <row r="39" spans="1:1076">
      <c r="A39" t="s">
        <v>2983</v>
      </c>
      <c r="B39">
        <v>27.561250000000001</v>
      </c>
      <c r="D39">
        <v>18.254209009352699</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1967.07577093701</v>
      </c>
      <c r="EN39">
        <v>1334.25134842238</v>
      </c>
      <c r="EO39">
        <v>6387.8778227392404</v>
      </c>
      <c r="EP39">
        <v>3813.20045405875</v>
      </c>
      <c r="EQ39">
        <v>0</v>
      </c>
      <c r="ER39">
        <v>2080.8451040669702</v>
      </c>
      <c r="ES39">
        <v>1437.2833316950801</v>
      </c>
      <c r="ET39">
        <v>6884.58810570894</v>
      </c>
      <c r="EU39">
        <v>14.6923704276903</v>
      </c>
      <c r="EV39">
        <v>4070.7786387094002</v>
      </c>
      <c r="EW39">
        <v>0</v>
      </c>
      <c r="EX39">
        <v>2019.54737320603</v>
      </c>
      <c r="EY39">
        <v>7.9389444729363898</v>
      </c>
      <c r="EZ39">
        <v>1401.0618664436699</v>
      </c>
      <c r="FA39">
        <v>6821.4299800050503</v>
      </c>
      <c r="FB39">
        <v>14.6970407893538</v>
      </c>
      <c r="FC39">
        <v>4011.6095516834798</v>
      </c>
      <c r="FD39">
        <v>0</v>
      </c>
      <c r="FE39">
        <v>0</v>
      </c>
      <c r="FF39">
        <v>0</v>
      </c>
      <c r="FG39">
        <v>0</v>
      </c>
      <c r="FH39">
        <v>0</v>
      </c>
      <c r="FI39">
        <v>0</v>
      </c>
      <c r="FJ39">
        <v>0</v>
      </c>
      <c r="FK39">
        <v>0</v>
      </c>
      <c r="FL39">
        <v>0</v>
      </c>
      <c r="FM39">
        <v>0</v>
      </c>
      <c r="FN39">
        <v>0</v>
      </c>
      <c r="FO39">
        <v>2.45251372506161E-2</v>
      </c>
      <c r="FP39">
        <v>0</v>
      </c>
      <c r="FQ39">
        <v>3.7712464405102401E-3</v>
      </c>
      <c r="FR39">
        <v>0</v>
      </c>
      <c r="FS39">
        <v>4011.6095516834798</v>
      </c>
      <c r="FT39">
        <v>0</v>
      </c>
      <c r="FU39">
        <v>1115.2201638346201</v>
      </c>
      <c r="FV39">
        <v>0</v>
      </c>
      <c r="FW39">
        <v>0</v>
      </c>
      <c r="FX39">
        <v>1.0734940219475401E-3</v>
      </c>
      <c r="FY39">
        <v>2.45251372506161E-2</v>
      </c>
      <c r="FZ39">
        <v>0</v>
      </c>
      <c r="GA39">
        <v>3.7712464405102401E-3</v>
      </c>
      <c r="GB39">
        <v>123.408377705276</v>
      </c>
      <c r="GC39">
        <v>37.962338709513801</v>
      </c>
      <c r="GD39">
        <v>-30.7180362098226</v>
      </c>
      <c r="GE39">
        <v>97.551573062143405</v>
      </c>
      <c r="GF39">
        <v>87.148966200237297</v>
      </c>
      <c r="GG39">
        <v>-20.6468275095704</v>
      </c>
      <c r="GH39">
        <v>429.28963798840499</v>
      </c>
      <c r="GI39">
        <v>283.65484934355601</v>
      </c>
      <c r="GJ39">
        <v>323.42993618801398</v>
      </c>
      <c r="GK39">
        <v>162.916392540722</v>
      </c>
      <c r="GL39">
        <v>148.10099520560499</v>
      </c>
      <c r="GM39">
        <v>129.00552440062901</v>
      </c>
      <c r="GN39">
        <v>0.88464297641770695</v>
      </c>
      <c r="GO39">
        <v>24.5889633501803</v>
      </c>
      <c r="GP39">
        <v>25.076857054804499</v>
      </c>
      <c r="GQ39">
        <v>-13.587949353298701</v>
      </c>
      <c r="GR39">
        <v>-206.123352245403</v>
      </c>
      <c r="GS39">
        <v>-802.97005763567802</v>
      </c>
      <c r="GT39">
        <v>21.334892191735001</v>
      </c>
      <c r="GU39">
        <v>25.3507307367639</v>
      </c>
      <c r="GV39">
        <v>25.846589890375</v>
      </c>
      <c r="GW39">
        <v>-12.4453583175251</v>
      </c>
      <c r="GX39">
        <v>-171.87345301616301</v>
      </c>
      <c r="GY39">
        <v>-654.471761312647</v>
      </c>
      <c r="GZ39">
        <v>85.604887854147805</v>
      </c>
      <c r="HA39">
        <v>25.2664605556533</v>
      </c>
      <c r="HB39">
        <v>25.9317982059064</v>
      </c>
      <c r="HC39">
        <v>23.943236124647299</v>
      </c>
      <c r="HD39">
        <v>-184.676224800554</v>
      </c>
      <c r="HE39">
        <v>-1128.23225883143</v>
      </c>
      <c r="HF39">
        <v>6.0652526710637904</v>
      </c>
      <c r="HG39">
        <v>24.928028138544001</v>
      </c>
      <c r="HH39">
        <v>25.499806251165001</v>
      </c>
      <c r="HI39">
        <v>-0.28656296469006198</v>
      </c>
      <c r="HJ39">
        <v>-117.674753570018</v>
      </c>
      <c r="HK39">
        <v>-535.44563732690597</v>
      </c>
      <c r="HL39">
        <v>178.86468502324601</v>
      </c>
      <c r="HM39">
        <v>25.7697668659643</v>
      </c>
      <c r="HN39">
        <v>25.620918618301001</v>
      </c>
      <c r="HO39">
        <v>197.22734837604699</v>
      </c>
      <c r="HP39">
        <v>87.724121250472393</v>
      </c>
      <c r="HQ39">
        <v>25.618839082813601</v>
      </c>
      <c r="HR39">
        <v>96.064111363413005</v>
      </c>
      <c r="HS39">
        <v>231.67707193487399</v>
      </c>
      <c r="HT39">
        <v>26.110756023396899</v>
      </c>
      <c r="HU39">
        <v>25.767517887225999</v>
      </c>
      <c r="HV39">
        <v>130.541581923666</v>
      </c>
      <c r="HW39">
        <v>157.92037993571699</v>
      </c>
      <c r="HX39">
        <v>26.1822728031132</v>
      </c>
      <c r="HY39">
        <v>86.960356951186895</v>
      </c>
      <c r="HZ39">
        <v>26.737141608549699</v>
      </c>
      <c r="IA39">
        <v>26.0322252137363</v>
      </c>
      <c r="IB39">
        <v>235.46143915930099</v>
      </c>
      <c r="IC39">
        <v>477.54974592277301</v>
      </c>
      <c r="ID39">
        <v>240.625055085242</v>
      </c>
      <c r="IE39">
        <v>26.850293639543601</v>
      </c>
      <c r="IF39">
        <v>215.21245786622899</v>
      </c>
      <c r="IG39">
        <v>37.741712583633102</v>
      </c>
      <c r="IH39">
        <v>26.293967523416502</v>
      </c>
      <c r="II39">
        <v>25.8508318420749</v>
      </c>
      <c r="IJ39">
        <v>131.807927561068</v>
      </c>
      <c r="IK39">
        <v>55.718950767319498</v>
      </c>
      <c r="IL39">
        <v>140.44126899732899</v>
      </c>
      <c r="IM39">
        <v>157.23731990605199</v>
      </c>
      <c r="IN39">
        <v>26.252159780829501</v>
      </c>
      <c r="IO39">
        <v>0.449818168228867</v>
      </c>
      <c r="IP39">
        <v>85.613072697743704</v>
      </c>
      <c r="IQ39">
        <v>79.505456779023305</v>
      </c>
      <c r="IR39">
        <v>71.603129884520101</v>
      </c>
      <c r="IS39">
        <v>183.107106152293</v>
      </c>
      <c r="IT39">
        <v>78.781497053724706</v>
      </c>
      <c r="IU39">
        <v>-872.91448528631997</v>
      </c>
      <c r="IV39">
        <v>9.0748215875654399</v>
      </c>
      <c r="IW39">
        <v>24.931716820229902</v>
      </c>
      <c r="IX39">
        <v>25.618839082813601</v>
      </c>
      <c r="IY39">
        <v>35.285945308396101</v>
      </c>
      <c r="IZ39">
        <v>-131.45926190799801</v>
      </c>
      <c r="JA39">
        <v>-855.53413421144205</v>
      </c>
      <c r="JB39">
        <v>37.987445747162901</v>
      </c>
      <c r="JC39">
        <v>25.532595848379401</v>
      </c>
      <c r="JD39">
        <v>26.1822728031132</v>
      </c>
      <c r="JE39">
        <v>38.212267082349797</v>
      </c>
      <c r="JF39">
        <v>-69.041185615982101</v>
      </c>
      <c r="JG39">
        <v>-578.09083060831404</v>
      </c>
      <c r="JH39">
        <v>106.759281057838</v>
      </c>
      <c r="JI39">
        <v>25.7732908371642</v>
      </c>
      <c r="JJ39">
        <v>26.850293639543601</v>
      </c>
      <c r="JK39">
        <v>183.33621648138799</v>
      </c>
      <c r="JL39">
        <v>-88.9829922649607</v>
      </c>
      <c r="JM39">
        <v>-1237.6575990132999</v>
      </c>
      <c r="JN39">
        <v>13.6225696063209</v>
      </c>
      <c r="JO39">
        <v>25.325951007455501</v>
      </c>
      <c r="JP39">
        <v>26.252159780829501</v>
      </c>
      <c r="JQ39">
        <v>1.0475799807897701</v>
      </c>
      <c r="JR39">
        <v>61.267955955324403</v>
      </c>
      <c r="JS39">
        <v>1.1319824969118499</v>
      </c>
      <c r="JT39">
        <v>-64.877914971058402</v>
      </c>
      <c r="JU39">
        <v>-601.81788129932499</v>
      </c>
      <c r="JV39">
        <v>272.32475881121201</v>
      </c>
      <c r="JW39">
        <v>396.13830248264799</v>
      </c>
      <c r="JX39">
        <v>415.0189164981</v>
      </c>
      <c r="JY39">
        <v>294.970477205294</v>
      </c>
      <c r="JZ39">
        <v>352.11396879705802</v>
      </c>
      <c r="KA39">
        <v>295.19969206173403</v>
      </c>
      <c r="KB39">
        <v>581.83313582365304</v>
      </c>
      <c r="KC39">
        <v>568.03394857161902</v>
      </c>
      <c r="KD39">
        <v>596.64965004876206</v>
      </c>
      <c r="KE39">
        <v>212.21308188564001</v>
      </c>
      <c r="KF39">
        <v>31.832841138395999</v>
      </c>
      <c r="KG39">
        <v>761.81789395374005</v>
      </c>
      <c r="KH39">
        <v>0.78785415682507798</v>
      </c>
      <c r="KI39">
        <v>273.04262875303903</v>
      </c>
      <c r="KJ39">
        <v>311.47948600089001</v>
      </c>
      <c r="KK39">
        <v>118.576042129561</v>
      </c>
      <c r="KL39">
        <v>27.524477243388901</v>
      </c>
      <c r="KM39">
        <v>26.929549220384899</v>
      </c>
      <c r="KN39">
        <v>573.72945161803398</v>
      </c>
      <c r="KO39">
        <v>28.726775563484001</v>
      </c>
      <c r="KP39">
        <v>59.605874582273401</v>
      </c>
      <c r="KQ39">
        <v>632.83368146841599</v>
      </c>
      <c r="KR39">
        <v>1945.0448676200001</v>
      </c>
      <c r="KS39">
        <v>122.839647231513</v>
      </c>
      <c r="KT39">
        <v>28.110604659308301</v>
      </c>
      <c r="KU39">
        <v>27.4652220528328</v>
      </c>
      <c r="KV39">
        <v>387.43437569659898</v>
      </c>
      <c r="KW39">
        <v>29.3200632212024</v>
      </c>
      <c r="KX39">
        <v>59.2484333896614</v>
      </c>
      <c r="KY39">
        <v>417.54576291899599</v>
      </c>
      <c r="KZ39">
        <v>1230.4718959481199</v>
      </c>
      <c r="LA39">
        <v>257.42906327346498</v>
      </c>
      <c r="LB39">
        <v>28.2532219997304</v>
      </c>
      <c r="LC39">
        <v>28.017867379502398</v>
      </c>
      <c r="LD39">
        <v>874.35609094100698</v>
      </c>
      <c r="LE39">
        <v>29.331609283997999</v>
      </c>
      <c r="LF39">
        <v>59.6145103388778</v>
      </c>
      <c r="LG39">
        <v>771.46023414245496</v>
      </c>
      <c r="LH39">
        <v>1896.01074419574</v>
      </c>
      <c r="LI39">
        <v>93.943495332145702</v>
      </c>
      <c r="LJ39">
        <v>27.748729381399698</v>
      </c>
      <c r="LK39">
        <v>27.449009176529302</v>
      </c>
      <c r="LL39">
        <v>434.2193189084</v>
      </c>
      <c r="LM39">
        <v>28.811668244807201</v>
      </c>
      <c r="LN39">
        <v>57.772995101737202</v>
      </c>
      <c r="LO39">
        <v>417.15674725300499</v>
      </c>
      <c r="LP39">
        <v>1159.6081015717</v>
      </c>
      <c r="LQ39">
        <v>48.973409943274802</v>
      </c>
      <c r="LR39">
        <v>19.7604102473864</v>
      </c>
      <c r="LS39">
        <v>16.314</v>
      </c>
      <c r="LT39">
        <v>123.308422157891</v>
      </c>
      <c r="LU39">
        <v>-1361.0202203769099</v>
      </c>
      <c r="LV39">
        <v>21.249836459399301</v>
      </c>
      <c r="LW39">
        <v>24.071051805601801</v>
      </c>
      <c r="LX39">
        <v>681.77410151994297</v>
      </c>
      <c r="LY39">
        <v>53.766288997158</v>
      </c>
      <c r="LZ39">
        <v>19.946437538280101</v>
      </c>
      <c r="MA39">
        <v>16.314</v>
      </c>
      <c r="MB39">
        <v>72.352028533500601</v>
      </c>
      <c r="MC39">
        <v>-1038.1616281030799</v>
      </c>
      <c r="MD39">
        <v>21.6744372092585</v>
      </c>
      <c r="ME39">
        <v>24.710760487214301</v>
      </c>
      <c r="MF39">
        <v>483.81963557225299</v>
      </c>
      <c r="MG39">
        <v>114.067333753684</v>
      </c>
      <c r="MH39">
        <v>19.867330953014999</v>
      </c>
      <c r="MI39">
        <v>16.314</v>
      </c>
      <c r="MJ39">
        <v>188.68230848706301</v>
      </c>
      <c r="MK39">
        <v>-1568.75284329236</v>
      </c>
      <c r="ML39">
        <v>21.575149994894002</v>
      </c>
      <c r="MM39">
        <v>24.889275185342498</v>
      </c>
      <c r="MN39">
        <v>829.03515964405096</v>
      </c>
      <c r="MO39">
        <v>41.955303830287697</v>
      </c>
      <c r="MP39">
        <v>19.849982373764501</v>
      </c>
      <c r="MQ39">
        <v>16.314</v>
      </c>
      <c r="MR39">
        <v>125.48584378766699</v>
      </c>
      <c r="MS39">
        <v>-836.63273316615903</v>
      </c>
      <c r="MT39">
        <v>21.370093360365502</v>
      </c>
      <c r="MU39">
        <v>24.440301109490299</v>
      </c>
      <c r="MV39">
        <v>487.45143938057703</v>
      </c>
      <c r="MW39">
        <v>87.7748387691895</v>
      </c>
      <c r="MX39">
        <v>22.707753076343799</v>
      </c>
      <c r="MY39">
        <v>24.042082888682199</v>
      </c>
      <c r="MZ39">
        <v>1021.25356688182</v>
      </c>
      <c r="NA39">
        <v>637.76772439286594</v>
      </c>
      <c r="NB39">
        <v>23.1436551303233</v>
      </c>
      <c r="NC39">
        <v>25.137076643939899</v>
      </c>
      <c r="ND39">
        <v>1015.34368078943</v>
      </c>
      <c r="NE39">
        <v>82.455916542325795</v>
      </c>
      <c r="NF39">
        <v>23.113917914437501</v>
      </c>
      <c r="NG39">
        <v>24.700940197567899</v>
      </c>
      <c r="NH39">
        <v>711.259102534372</v>
      </c>
      <c r="NI39">
        <v>408.57006452571699</v>
      </c>
      <c r="NJ39">
        <v>23.630955842167499</v>
      </c>
      <c r="NK39">
        <v>25.638150373194399</v>
      </c>
      <c r="NL39">
        <v>716.44570396979805</v>
      </c>
      <c r="NM39">
        <v>164.26462375339199</v>
      </c>
      <c r="NN39">
        <v>22.926969256764501</v>
      </c>
      <c r="NO39">
        <v>24.4834482860248</v>
      </c>
      <c r="NP39">
        <v>1233.2770903759399</v>
      </c>
      <c r="NQ39">
        <v>578.82688101108397</v>
      </c>
      <c r="NR39">
        <v>23.593413497264599</v>
      </c>
      <c r="NS39">
        <v>26.277727735825501</v>
      </c>
      <c r="NT39">
        <v>1278.67206765673</v>
      </c>
      <c r="NU39">
        <v>71.936273131721705</v>
      </c>
      <c r="NV39">
        <v>22.868920292187799</v>
      </c>
      <c r="NW39">
        <v>24.320938983079401</v>
      </c>
      <c r="NX39">
        <v>2.0379348784598701</v>
      </c>
      <c r="NY39">
        <v>742.71021938397905</v>
      </c>
      <c r="NZ39">
        <v>497.27150628067602</v>
      </c>
      <c r="OA39">
        <v>23.314130874776701</v>
      </c>
      <c r="OB39">
        <v>25.670172578294199</v>
      </c>
      <c r="OC39">
        <v>1.7</v>
      </c>
      <c r="OD39">
        <v>725.45889100042405</v>
      </c>
      <c r="OE39">
        <v>2.0379348784598701</v>
      </c>
      <c r="OF39">
        <v>1.7</v>
      </c>
      <c r="OG39">
        <v>88.679956016907298</v>
      </c>
      <c r="OH39">
        <v>22.7149000119087</v>
      </c>
      <c r="OI39">
        <v>24.246978368218901</v>
      </c>
      <c r="OJ39">
        <v>1225.19238053815</v>
      </c>
      <c r="OK39">
        <v>799.54824752115701</v>
      </c>
      <c r="OL39">
        <v>23.192091741525498</v>
      </c>
      <c r="OM39">
        <v>25.574022542970901</v>
      </c>
      <c r="ON39">
        <v>1305.55437762418</v>
      </c>
      <c r="OO39">
        <v>82.108975404516798</v>
      </c>
      <c r="OP39">
        <v>23.104928133192399</v>
      </c>
      <c r="OQ39">
        <v>24.8273696507671</v>
      </c>
      <c r="OR39">
        <v>850.16816078710099</v>
      </c>
      <c r="OS39">
        <v>532.11395124499495</v>
      </c>
      <c r="OT39">
        <v>23.6457768637312</v>
      </c>
      <c r="OU39">
        <v>26.038755490212999</v>
      </c>
      <c r="OV39">
        <v>911.68298915740399</v>
      </c>
      <c r="OW39">
        <v>161.72847707268301</v>
      </c>
      <c r="OX39">
        <v>22.921240392173502</v>
      </c>
      <c r="OY39">
        <v>24.7628656430396</v>
      </c>
      <c r="OZ39">
        <v>1447.7961096439201</v>
      </c>
      <c r="PA39">
        <v>777.18622282863703</v>
      </c>
      <c r="PB39">
        <v>23.601864218353398</v>
      </c>
      <c r="PC39">
        <v>26.6224774016036</v>
      </c>
      <c r="PD39">
        <v>1597.9387553874501</v>
      </c>
      <c r="PE39">
        <v>71.035320367905896</v>
      </c>
      <c r="PF39">
        <v>22.855345990977298</v>
      </c>
      <c r="PG39">
        <v>24.514004699894802</v>
      </c>
      <c r="PH39">
        <v>2.4326524188738601</v>
      </c>
      <c r="PI39">
        <v>871.26191392373505</v>
      </c>
      <c r="PJ39">
        <v>594.07032271671801</v>
      </c>
      <c r="PK39">
        <v>23.348261403245001</v>
      </c>
      <c r="PL39">
        <v>26.100408293707101</v>
      </c>
      <c r="PM39">
        <v>2.1441508716736499</v>
      </c>
      <c r="PN39">
        <v>916.09328791100802</v>
      </c>
      <c r="PO39">
        <v>24.990958161203</v>
      </c>
      <c r="PP39">
        <v>25.753486036020199</v>
      </c>
      <c r="PQ39">
        <v>26.1580297296134</v>
      </c>
      <c r="PR39">
        <v>25.603634106593699</v>
      </c>
      <c r="PS39">
        <v>24.2807121284965</v>
      </c>
      <c r="PT39">
        <v>25.711293996808799</v>
      </c>
      <c r="PU39">
        <v>26.268764247442899</v>
      </c>
      <c r="PV39">
        <v>27.231124681523699</v>
      </c>
      <c r="PW39">
        <v>26.537509178563901</v>
      </c>
      <c r="PX39">
        <v>24.8712168442263</v>
      </c>
      <c r="PY39">
        <v>26.459545360280501</v>
      </c>
      <c r="PZ39">
        <v>26.9785259404686</v>
      </c>
      <c r="QA39">
        <v>27.8609802298296</v>
      </c>
      <c r="QB39">
        <v>27.212406531298999</v>
      </c>
      <c r="QC39">
        <v>26.324533942756901</v>
      </c>
      <c r="QD39">
        <v>21.991330710656399</v>
      </c>
      <c r="QE39">
        <v>25.733723602459602</v>
      </c>
      <c r="QF39">
        <v>26.325807709009698</v>
      </c>
      <c r="QG39">
        <v>27.888250193284001</v>
      </c>
      <c r="QH39">
        <v>26.8606049102269</v>
      </c>
      <c r="QI39">
        <v>25.0038546236425</v>
      </c>
      <c r="QJ39">
        <v>25.4571845631691</v>
      </c>
      <c r="QK39">
        <v>25.922276385826699</v>
      </c>
      <c r="QL39">
        <v>26.853172009435799</v>
      </c>
      <c r="QM39">
        <v>26.3084888474427</v>
      </c>
      <c r="QN39">
        <v>1373.4089519701899</v>
      </c>
      <c r="QO39">
        <v>25.184860438488901</v>
      </c>
      <c r="QP39">
        <v>-26.971977527637399</v>
      </c>
      <c r="QQ39">
        <v>25.842268721695199</v>
      </c>
      <c r="QR39">
        <v>26.281898969420201</v>
      </c>
      <c r="QS39">
        <v>27.1130486102597</v>
      </c>
      <c r="QT39">
        <v>26.599103549248301</v>
      </c>
      <c r="QU39">
        <v>25.749515846167199</v>
      </c>
      <c r="QV39">
        <v>18.301498163012301</v>
      </c>
      <c r="QW39">
        <v>0</v>
      </c>
      <c r="QX39">
        <v>0</v>
      </c>
      <c r="QY39">
        <v>0</v>
      </c>
      <c r="QZ39">
        <v>0</v>
      </c>
      <c r="RA39">
        <v>0</v>
      </c>
      <c r="RB39">
        <v>0</v>
      </c>
      <c r="RC39">
        <v>0</v>
      </c>
      <c r="RD39">
        <v>0</v>
      </c>
      <c r="RE39">
        <v>0</v>
      </c>
      <c r="RF39">
        <v>0</v>
      </c>
      <c r="RG39">
        <v>0</v>
      </c>
      <c r="RH39">
        <v>0</v>
      </c>
      <c r="RI39">
        <v>0</v>
      </c>
      <c r="RJ39">
        <v>3013.0706260116699</v>
      </c>
      <c r="RK39">
        <v>26.476489043716299</v>
      </c>
      <c r="RL39">
        <v>-3059.28515061199</v>
      </c>
      <c r="RM39">
        <v>-6289.6917969291799</v>
      </c>
      <c r="RN39">
        <v>-3059.28515061199</v>
      </c>
      <c r="RO39">
        <v>0</v>
      </c>
      <c r="RP39">
        <v>2321.22208923178</v>
      </c>
      <c r="RQ39">
        <v>26.898129381999102</v>
      </c>
      <c r="RR39">
        <v>-2352.3372704786998</v>
      </c>
      <c r="RS39">
        <v>-4546.9246565328303</v>
      </c>
      <c r="RT39">
        <v>-2352.3372704786998</v>
      </c>
      <c r="RU39">
        <v>0</v>
      </c>
      <c r="RV39">
        <v>4648.8130448869397</v>
      </c>
      <c r="RW39">
        <v>29.6184706569545</v>
      </c>
      <c r="RX39">
        <v>-4615.1835268860696</v>
      </c>
      <c r="RY39">
        <v>-6901.3094336731101</v>
      </c>
      <c r="RZ39">
        <v>-4615.1835268860696</v>
      </c>
      <c r="SA39">
        <v>0</v>
      </c>
      <c r="SB39">
        <v>2885.6828774297701</v>
      </c>
      <c r="SC39">
        <v>28.117575713859999</v>
      </c>
      <c r="SD39">
        <v>-2963.2197244888898</v>
      </c>
      <c r="SE39">
        <v>-4665.05378477063</v>
      </c>
      <c r="SF39">
        <v>-2963.2197244888898</v>
      </c>
      <c r="SG39">
        <v>0</v>
      </c>
      <c r="SH39">
        <v>9928.3793142377599</v>
      </c>
      <c r="SI39">
        <v>25.726997118788599</v>
      </c>
      <c r="SJ39">
        <v>-9968.7296637399995</v>
      </c>
      <c r="SK39">
        <v>-31342.357585893598</v>
      </c>
      <c r="SL39">
        <v>-9968.7296637399995</v>
      </c>
      <c r="SM39">
        <v>21.1111</v>
      </c>
      <c r="SN39">
        <v>23.8889</v>
      </c>
      <c r="SO39">
        <v>244.384447340273</v>
      </c>
      <c r="SP39">
        <v>0</v>
      </c>
      <c r="SQ39">
        <v>24.749325826722799</v>
      </c>
      <c r="SR39">
        <v>0</v>
      </c>
      <c r="SS39">
        <v>0</v>
      </c>
      <c r="ST39">
        <v>0</v>
      </c>
      <c r="SU39">
        <v>164.59999321810599</v>
      </c>
      <c r="SV39">
        <v>0</v>
      </c>
      <c r="SW39">
        <v>25.509467170738301</v>
      </c>
      <c r="SX39">
        <v>0</v>
      </c>
      <c r="SY39">
        <v>0</v>
      </c>
      <c r="SZ39">
        <v>0</v>
      </c>
      <c r="TA39">
        <v>120.52825977651401</v>
      </c>
      <c r="TB39">
        <v>0</v>
      </c>
      <c r="TC39">
        <v>25.155689680850902</v>
      </c>
      <c r="TD39">
        <v>0</v>
      </c>
      <c r="TE39">
        <v>0</v>
      </c>
      <c r="TF39">
        <v>0</v>
      </c>
      <c r="TG39">
        <v>89.075164385315006</v>
      </c>
      <c r="TH39">
        <v>0</v>
      </c>
      <c r="TI39">
        <v>24.8807582968426</v>
      </c>
      <c r="TJ39">
        <v>0</v>
      </c>
      <c r="TK39">
        <v>0</v>
      </c>
      <c r="TL39">
        <v>0</v>
      </c>
      <c r="TM39">
        <v>2358.4594148613301</v>
      </c>
      <c r="TN39">
        <v>0</v>
      </c>
      <c r="TO39">
        <v>24.679920686844</v>
      </c>
      <c r="TP39">
        <v>0</v>
      </c>
      <c r="TQ39">
        <v>0</v>
      </c>
      <c r="TR39">
        <v>0</v>
      </c>
      <c r="TS39">
        <v>0</v>
      </c>
      <c r="TT39">
        <v>3953.9003070020599</v>
      </c>
      <c r="TU39">
        <v>25.203075129529299</v>
      </c>
      <c r="TV39">
        <v>-3948.6884164162102</v>
      </c>
      <c r="TW39">
        <v>-7688.1315884057503</v>
      </c>
      <c r="TX39">
        <v>-3948.6884164162102</v>
      </c>
      <c r="TY39">
        <v>0</v>
      </c>
      <c r="TZ39">
        <v>2941.5211469768101</v>
      </c>
      <c r="UA39">
        <v>25.575788524210498</v>
      </c>
      <c r="UB39">
        <v>-2941.1735879755702</v>
      </c>
      <c r="UC39">
        <v>-5338.6598159270598</v>
      </c>
      <c r="UD39">
        <v>-2941.1735879755702</v>
      </c>
      <c r="UE39">
        <v>0</v>
      </c>
      <c r="UF39">
        <v>6386.4125607945398</v>
      </c>
      <c r="UG39">
        <v>26.475219337347902</v>
      </c>
      <c r="UH39">
        <v>-6353.6648784962099</v>
      </c>
      <c r="UI39">
        <v>-9408.1037559401702</v>
      </c>
      <c r="UJ39">
        <v>-6353.6648784962099</v>
      </c>
      <c r="UK39">
        <v>0</v>
      </c>
      <c r="UL39">
        <v>3738.8238610564199</v>
      </c>
      <c r="UM39">
        <v>26.079468516321398</v>
      </c>
      <c r="UN39">
        <v>-3764.8968434949702</v>
      </c>
      <c r="UO39">
        <v>-5854.1170895592204</v>
      </c>
      <c r="UP39">
        <v>-3764.8968434949702</v>
      </c>
      <c r="UQ39">
        <v>0</v>
      </c>
      <c r="UR39">
        <v>12341.2031071237</v>
      </c>
      <c r="US39">
        <v>25.498504032751601</v>
      </c>
      <c r="UT39">
        <v>-12381.5551144865</v>
      </c>
      <c r="UU39">
        <v>-34144.6328518113</v>
      </c>
      <c r="UV39">
        <v>-12381.5551144865</v>
      </c>
      <c r="UW39">
        <v>21.1111</v>
      </c>
      <c r="UX39">
        <v>23.8889</v>
      </c>
      <c r="UY39">
        <v>98.525957235549001</v>
      </c>
      <c r="UZ39">
        <v>0</v>
      </c>
      <c r="VA39">
        <v>24.750251925591002</v>
      </c>
      <c r="VB39">
        <v>0</v>
      </c>
      <c r="VC39">
        <v>0</v>
      </c>
      <c r="VD39">
        <v>0</v>
      </c>
      <c r="VE39">
        <v>0.79699573691686998</v>
      </c>
      <c r="VF39">
        <v>9.3284466169316094</v>
      </c>
      <c r="VG39">
        <v>25.244475527703798</v>
      </c>
      <c r="VH39">
        <v>0</v>
      </c>
      <c r="VI39">
        <v>0</v>
      </c>
      <c r="VJ39">
        <v>0</v>
      </c>
      <c r="VK39">
        <v>0</v>
      </c>
      <c r="VL39">
        <v>177.275034328033</v>
      </c>
      <c r="VM39">
        <v>25.1540011894452</v>
      </c>
      <c r="VN39">
        <v>0</v>
      </c>
      <c r="VO39">
        <v>0</v>
      </c>
      <c r="VP39">
        <v>0</v>
      </c>
      <c r="VQ39">
        <v>7.6143659661202001</v>
      </c>
      <c r="VR39">
        <v>24.994496362587601</v>
      </c>
      <c r="VS39">
        <v>24.8959283460111</v>
      </c>
      <c r="VT39">
        <v>0</v>
      </c>
      <c r="VU39">
        <v>0</v>
      </c>
      <c r="VV39">
        <v>0</v>
      </c>
      <c r="VW39">
        <v>2050.68071047282</v>
      </c>
      <c r="VX39">
        <v>0</v>
      </c>
      <c r="VY39">
        <v>24.86110084477</v>
      </c>
      <c r="VZ39">
        <v>0</v>
      </c>
      <c r="WA39">
        <v>0</v>
      </c>
      <c r="WB39">
        <v>0</v>
      </c>
      <c r="WC39">
        <v>0</v>
      </c>
      <c r="WD39">
        <v>4874.9578469014004</v>
      </c>
      <c r="WE39">
        <v>25.224992083109999</v>
      </c>
      <c r="WF39">
        <v>-4873.5179225013499</v>
      </c>
      <c r="WG39">
        <v>-8600.6337860231906</v>
      </c>
      <c r="WH39">
        <v>-4873.5179225013499</v>
      </c>
      <c r="WI39">
        <v>12775149.8075774</v>
      </c>
      <c r="WJ39">
        <v>0</v>
      </c>
      <c r="WK39">
        <v>3548.6527243270598</v>
      </c>
      <c r="WL39">
        <v>25.585271998371699</v>
      </c>
      <c r="WM39">
        <v>-3560.05318776273</v>
      </c>
      <c r="WN39">
        <v>-5949.9720599394504</v>
      </c>
      <c r="WO39">
        <v>-3560.05318776273</v>
      </c>
      <c r="WP39">
        <v>21.1111</v>
      </c>
      <c r="WQ39">
        <v>23.8889</v>
      </c>
      <c r="WR39">
        <v>0</v>
      </c>
      <c r="WS39">
        <v>7331.0396679578598</v>
      </c>
      <c r="WT39">
        <v>26.365116990689799</v>
      </c>
      <c r="WU39">
        <v>-7299.4300370093397</v>
      </c>
      <c r="WV39">
        <v>-10387.848436797</v>
      </c>
      <c r="WW39">
        <v>-7299.4300370093397</v>
      </c>
      <c r="WX39">
        <v>15567035.690222099</v>
      </c>
      <c r="WY39">
        <v>0</v>
      </c>
      <c r="WZ39">
        <v>4324.1765806172598</v>
      </c>
      <c r="XA39">
        <v>25.9858005671976</v>
      </c>
      <c r="XB39">
        <v>-4351.02146004305</v>
      </c>
      <c r="XC39">
        <v>-6471.1694834834898</v>
      </c>
      <c r="XD39">
        <v>-4351.02146004305</v>
      </c>
      <c r="XE39">
        <v>0</v>
      </c>
      <c r="XF39">
        <v>17788.499239820201</v>
      </c>
      <c r="XG39">
        <v>25.174497749577501</v>
      </c>
      <c r="XH39">
        <v>-17829.172359703702</v>
      </c>
      <c r="XI39">
        <v>-40638.639015843903</v>
      </c>
      <c r="XJ39">
        <v>-17829.172359703702</v>
      </c>
      <c r="XK39">
        <v>21.1111</v>
      </c>
      <c r="XL39">
        <v>23.8889</v>
      </c>
      <c r="XM39">
        <v>0</v>
      </c>
      <c r="XN39">
        <v>1459.1179052631701</v>
      </c>
      <c r="XO39">
        <v>26.020035559114302</v>
      </c>
      <c r="XP39">
        <v>0</v>
      </c>
      <c r="XQ39">
        <v>0</v>
      </c>
      <c r="XR39">
        <v>0</v>
      </c>
      <c r="XS39">
        <v>0</v>
      </c>
      <c r="XT39">
        <v>1036.3127387066199</v>
      </c>
      <c r="XU39">
        <v>26.512148220242899</v>
      </c>
      <c r="XV39">
        <v>0</v>
      </c>
      <c r="XW39">
        <v>0</v>
      </c>
      <c r="XX39">
        <v>0</v>
      </c>
      <c r="XY39">
        <v>0</v>
      </c>
      <c r="XZ39">
        <v>2030.91430552113</v>
      </c>
      <c r="YA39">
        <v>26.213935651763101</v>
      </c>
      <c r="YB39">
        <v>0</v>
      </c>
      <c r="YC39">
        <v>0</v>
      </c>
      <c r="YD39">
        <v>0</v>
      </c>
      <c r="YE39">
        <v>0</v>
      </c>
      <c r="YF39">
        <v>1080.2175114786301</v>
      </c>
      <c r="YG39">
        <v>25.965481069308801</v>
      </c>
      <c r="YH39">
        <v>0</v>
      </c>
      <c r="YI39">
        <v>0</v>
      </c>
      <c r="YJ39">
        <v>0</v>
      </c>
      <c r="YK39">
        <v>0</v>
      </c>
      <c r="YL39">
        <v>5821.3780488456396</v>
      </c>
      <c r="YM39">
        <v>26.846618336378999</v>
      </c>
      <c r="YN39">
        <v>0</v>
      </c>
      <c r="YO39">
        <v>0</v>
      </c>
      <c r="YP39">
        <v>0</v>
      </c>
      <c r="YQ39">
        <v>0</v>
      </c>
      <c r="YR39">
        <v>877.00162532162403</v>
      </c>
      <c r="YS39">
        <v>19.427497061255298</v>
      </c>
      <c r="YT39">
        <v>0</v>
      </c>
      <c r="YU39">
        <v>0</v>
      </c>
      <c r="YV39">
        <v>0</v>
      </c>
      <c r="YW39">
        <v>0</v>
      </c>
      <c r="YX39">
        <v>636.63634571211696</v>
      </c>
      <c r="YY39">
        <v>19.6203027709279</v>
      </c>
      <c r="YZ39">
        <v>0</v>
      </c>
      <c r="ZA39">
        <v>0</v>
      </c>
      <c r="ZB39">
        <v>0</v>
      </c>
      <c r="ZC39">
        <v>0</v>
      </c>
      <c r="ZD39">
        <v>1146.7873559347199</v>
      </c>
      <c r="ZE39">
        <v>19.3755982756531</v>
      </c>
      <c r="ZF39">
        <v>0</v>
      </c>
      <c r="ZG39">
        <v>0</v>
      </c>
      <c r="ZH39">
        <v>0</v>
      </c>
      <c r="ZI39">
        <v>0</v>
      </c>
      <c r="ZJ39">
        <v>710.14209097439198</v>
      </c>
      <c r="ZK39">
        <v>19.258831103489999</v>
      </c>
      <c r="ZL39">
        <v>0</v>
      </c>
      <c r="ZM39">
        <v>0</v>
      </c>
      <c r="ZN39">
        <v>0</v>
      </c>
      <c r="ZO39">
        <v>0</v>
      </c>
      <c r="ZP39">
        <v>8536.9915383621701</v>
      </c>
      <c r="ZQ39">
        <v>17.9422333041142</v>
      </c>
      <c r="ZR39">
        <v>0</v>
      </c>
      <c r="ZS39">
        <v>0</v>
      </c>
      <c r="ZT39">
        <v>0</v>
      </c>
      <c r="ZU39">
        <v>0</v>
      </c>
      <c r="ZV39">
        <v>2180.8248094563701</v>
      </c>
      <c r="ZW39">
        <v>20.434642115702701</v>
      </c>
      <c r="ZX39">
        <v>0</v>
      </c>
      <c r="ZY39">
        <v>0</v>
      </c>
      <c r="ZZ39">
        <v>0</v>
      </c>
      <c r="AAA39">
        <v>0</v>
      </c>
      <c r="AAB39">
        <v>1547.51138315505</v>
      </c>
      <c r="AAC39">
        <v>20.6293089656379</v>
      </c>
      <c r="AAD39">
        <v>0</v>
      </c>
      <c r="AAE39">
        <v>0</v>
      </c>
      <c r="AAF39">
        <v>0</v>
      </c>
      <c r="AAG39">
        <v>0</v>
      </c>
      <c r="AAH39">
        <v>2728.6740248573001</v>
      </c>
      <c r="AAI39">
        <v>20.2035561247468</v>
      </c>
      <c r="AAJ39">
        <v>0</v>
      </c>
      <c r="AAK39">
        <v>0</v>
      </c>
      <c r="AAL39">
        <v>0</v>
      </c>
      <c r="AAM39">
        <v>0</v>
      </c>
      <c r="AAN39">
        <v>1635.2696598679499</v>
      </c>
      <c r="AAO39">
        <v>20.192150681322399</v>
      </c>
      <c r="AAP39">
        <v>0</v>
      </c>
      <c r="AAQ39">
        <v>0</v>
      </c>
      <c r="AAR39">
        <v>0</v>
      </c>
      <c r="AAS39">
        <v>0</v>
      </c>
      <c r="AAT39">
        <v>15354.8200050052</v>
      </c>
      <c r="AAU39">
        <v>18.288744026223501</v>
      </c>
      <c r="AAV39">
        <v>0</v>
      </c>
      <c r="AAW39">
        <v>0</v>
      </c>
      <c r="AAX39">
        <v>0</v>
      </c>
      <c r="AAY39">
        <v>0</v>
      </c>
      <c r="AAZ39">
        <v>2671.8345018589198</v>
      </c>
      <c r="ABA39">
        <v>20.435636595614799</v>
      </c>
      <c r="ABB39">
        <v>0</v>
      </c>
      <c r="ABC39">
        <v>0</v>
      </c>
      <c r="ABD39">
        <v>0</v>
      </c>
      <c r="ABE39">
        <v>0</v>
      </c>
      <c r="ABF39">
        <v>1879.01559396538</v>
      </c>
      <c r="ABG39">
        <v>20.620237446895299</v>
      </c>
      <c r="ABH39">
        <v>0</v>
      </c>
      <c r="ABI39">
        <v>0</v>
      </c>
      <c r="ABJ39">
        <v>0</v>
      </c>
      <c r="ABK39">
        <v>0</v>
      </c>
      <c r="ABL39">
        <v>3250.0594957957001</v>
      </c>
      <c r="ABM39">
        <v>20.248124356149901</v>
      </c>
      <c r="ABN39">
        <v>0</v>
      </c>
      <c r="ABO39">
        <v>0</v>
      </c>
      <c r="ABP39">
        <v>0</v>
      </c>
      <c r="ABQ39">
        <v>0</v>
      </c>
      <c r="ABR39">
        <v>1949.8410283025601</v>
      </c>
      <c r="ABS39">
        <v>20.240062669532701</v>
      </c>
      <c r="ABT39">
        <v>0</v>
      </c>
      <c r="ABU39">
        <v>0</v>
      </c>
      <c r="ABV39">
        <v>0</v>
      </c>
      <c r="ABW39">
        <v>0</v>
      </c>
      <c r="ABX39">
        <v>19526.658228642798</v>
      </c>
      <c r="ABY39">
        <v>18.301498163012301</v>
      </c>
      <c r="ABZ39">
        <v>0</v>
      </c>
      <c r="ACA39">
        <v>0</v>
      </c>
      <c r="ACB39">
        <v>0</v>
      </c>
      <c r="ACC39">
        <v>0.866073609509174</v>
      </c>
      <c r="ACD39">
        <v>67159769.076315001</v>
      </c>
      <c r="ACE39">
        <v>108098.01</v>
      </c>
      <c r="ACF39">
        <v>22.855832812630599</v>
      </c>
      <c r="ACG39">
        <v>7.22</v>
      </c>
      <c r="ACH39">
        <v>1.65394404193244</v>
      </c>
      <c r="ACI39">
        <v>126753.501410087</v>
      </c>
      <c r="ACJ39">
        <v>5.7944942039717002</v>
      </c>
      <c r="ACK39">
        <v>23.038728972883501</v>
      </c>
      <c r="ACL39">
        <v>28.039329188996</v>
      </c>
      <c r="ACM39">
        <v>6.0640328869694899</v>
      </c>
      <c r="ACN39">
        <v>58878932.665339202</v>
      </c>
      <c r="ACO39">
        <v>98106.209353157901</v>
      </c>
      <c r="ACP39">
        <v>89406.139634507606</v>
      </c>
      <c r="ACR39">
        <v>58269.480021804797</v>
      </c>
      <c r="ACT39">
        <v>147675.61965631199</v>
      </c>
      <c r="ACV39">
        <v>25.865723169769101</v>
      </c>
      <c r="ACW39">
        <v>23.891378033581901</v>
      </c>
      <c r="ACX39">
        <v>1.7</v>
      </c>
      <c r="ACY39">
        <v>6.6642192555034301</v>
      </c>
      <c r="ACZ39">
        <v>0.75043519241114898</v>
      </c>
      <c r="ADA39">
        <v>25.753410989360098</v>
      </c>
      <c r="ADB39">
        <v>23.890442377921602</v>
      </c>
      <c r="ADC39">
        <v>1.7</v>
      </c>
      <c r="ADD39">
        <v>6.3625078785586</v>
      </c>
      <c r="ADE39">
        <v>0.75023575791497898</v>
      </c>
      <c r="ADF39">
        <v>25.754184158994899</v>
      </c>
      <c r="ADG39">
        <v>23.891275679927102</v>
      </c>
      <c r="ADH39">
        <v>1.7</v>
      </c>
      <c r="ADI39">
        <v>6.9537620088083703</v>
      </c>
      <c r="ADJ39">
        <v>0.75005147237207104</v>
      </c>
      <c r="ADK39">
        <v>25.1693179310444</v>
      </c>
      <c r="ADL39">
        <v>23.907671663085299</v>
      </c>
      <c r="ADM39">
        <v>1.7</v>
      </c>
      <c r="ADN39">
        <v>14.872329421608599</v>
      </c>
      <c r="ADO39">
        <v>0.75048407646173698</v>
      </c>
      <c r="ADP39">
        <v>25.8586611249847</v>
      </c>
      <c r="ADQ39">
        <v>24.023768508467398</v>
      </c>
      <c r="ADR39">
        <v>1.7</v>
      </c>
      <c r="ADS39">
        <v>6.1701543382803603</v>
      </c>
      <c r="ADT39">
        <v>0.69764737503025498</v>
      </c>
      <c r="ADU39">
        <v>25.346658011146399</v>
      </c>
      <c r="ADV39">
        <v>23.915103059112599</v>
      </c>
      <c r="ADW39">
        <v>1.7</v>
      </c>
      <c r="ADX39">
        <v>11.141523979467401</v>
      </c>
      <c r="ADY39">
        <v>0.75127566501829901</v>
      </c>
      <c r="ADZ39">
        <v>24.905926495697798</v>
      </c>
      <c r="AEA39">
        <v>23.4854898918902</v>
      </c>
      <c r="AEB39">
        <v>1.7</v>
      </c>
      <c r="AEC39">
        <v>8.6423721706437497</v>
      </c>
      <c r="AED39">
        <v>0.73205614745296399</v>
      </c>
      <c r="AEE39">
        <v>24.851975057678001</v>
      </c>
      <c r="AEF39">
        <v>23.883106613163601</v>
      </c>
      <c r="AEG39">
        <v>1.7</v>
      </c>
      <c r="AEH39">
        <v>12.167404058791201</v>
      </c>
      <c r="AEI39">
        <v>0.75018120997891502</v>
      </c>
      <c r="AEJ39">
        <v>25.232280661980202</v>
      </c>
      <c r="AEK39">
        <v>23.901425209564302</v>
      </c>
      <c r="AEL39">
        <v>1.7</v>
      </c>
      <c r="AEM39">
        <v>6.3978502367511503</v>
      </c>
      <c r="AEN39">
        <v>0.69996276143703495</v>
      </c>
      <c r="AEO39">
        <v>25.052912784114699</v>
      </c>
      <c r="AEP39">
        <v>23.938651161520699</v>
      </c>
      <c r="AEQ39">
        <v>1.7</v>
      </c>
      <c r="AER39">
        <v>9.8001545974903497</v>
      </c>
      <c r="AES39">
        <v>0.75048405280729202</v>
      </c>
      <c r="AET39">
        <v>24.845161926286401</v>
      </c>
      <c r="AEU39">
        <v>23.547332523760399</v>
      </c>
      <c r="AEV39">
        <v>1.7</v>
      </c>
      <c r="AEW39">
        <v>7.3398664137090002</v>
      </c>
      <c r="AEX39">
        <v>0.69993070426134496</v>
      </c>
      <c r="AEY39">
        <v>24.855866525471001</v>
      </c>
      <c r="AEZ39">
        <v>23.882421818948899</v>
      </c>
      <c r="AFA39">
        <v>1.7</v>
      </c>
      <c r="AFB39">
        <v>11.2781723434579</v>
      </c>
      <c r="AFC39">
        <v>0.74996911562273605</v>
      </c>
      <c r="AFD39">
        <v>25.219745378745401</v>
      </c>
      <c r="AFE39">
        <v>23.9049803329074</v>
      </c>
      <c r="AFF39">
        <v>1.7</v>
      </c>
      <c r="AFG39">
        <v>7.1469197436259497</v>
      </c>
      <c r="AFH39">
        <v>0.69968967506331703</v>
      </c>
      <c r="AFI39">
        <v>25.016604656498799</v>
      </c>
      <c r="AFJ39">
        <v>23.920454300759701</v>
      </c>
      <c r="AFK39">
        <v>1.7</v>
      </c>
      <c r="AFL39">
        <v>9.3951625418530806</v>
      </c>
      <c r="AFM39">
        <v>0.75030476996194595</v>
      </c>
      <c r="AFN39">
        <v>24.8639620844075</v>
      </c>
      <c r="AFO39">
        <v>23.576408465486001</v>
      </c>
      <c r="AFP39">
        <v>1.7</v>
      </c>
      <c r="AFQ39">
        <v>7.3247743157620002</v>
      </c>
      <c r="AFR39">
        <v>0.69990653840945405</v>
      </c>
      <c r="AFS39">
        <v>-0.487554270244967</v>
      </c>
      <c r="AFT39">
        <v>-0.57400575356890604</v>
      </c>
      <c r="AFU39">
        <v>-0.60489271393005195</v>
      </c>
      <c r="AFV39">
        <v>-0.47200915268469301</v>
      </c>
      <c r="AFW39">
        <v>-0.30328911669756697</v>
      </c>
      <c r="AFX39">
        <v>-0.47714439712669399</v>
      </c>
      <c r="AFY39">
        <v>-0.45199644283816798</v>
      </c>
      <c r="AFZ39">
        <v>-0.41274872120740203</v>
      </c>
      <c r="AGA39">
        <v>-0.22499476055853801</v>
      </c>
      <c r="AGB39">
        <v>-0.38737752834483102</v>
      </c>
      <c r="AGC39">
        <v>-0.36241816625753298</v>
      </c>
      <c r="AGD39">
        <v>-0.32472510716313002</v>
      </c>
      <c r="AGE39">
        <v>-0.62634429299842997</v>
      </c>
      <c r="AGF39">
        <v>-0.56118690020144602</v>
      </c>
      <c r="AGG39">
        <v>-0.38935355792433302</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Y39">
        <v>0</v>
      </c>
      <c r="AHZ39">
        <v>0</v>
      </c>
      <c r="AIB39">
        <v>0</v>
      </c>
      <c r="AID39">
        <v>0</v>
      </c>
      <c r="AIF39">
        <v>0</v>
      </c>
      <c r="AIH39">
        <v>0</v>
      </c>
      <c r="AIJ39">
        <v>0</v>
      </c>
      <c r="AIL39">
        <v>0</v>
      </c>
      <c r="AIN39">
        <v>0</v>
      </c>
      <c r="AIP39">
        <v>0</v>
      </c>
      <c r="AIR39">
        <v>0</v>
      </c>
      <c r="AIT39">
        <v>0</v>
      </c>
      <c r="AIV39">
        <v>0</v>
      </c>
      <c r="AIX39">
        <v>0</v>
      </c>
      <c r="AIZ39">
        <v>0</v>
      </c>
      <c r="AJB39">
        <v>0</v>
      </c>
      <c r="AJD39">
        <v>0</v>
      </c>
      <c r="AJE39">
        <v>2.7298477650659599E-3</v>
      </c>
      <c r="AJG39">
        <v>205792.42335365599</v>
      </c>
      <c r="AJJ39">
        <v>14212.295930246801</v>
      </c>
      <c r="AJL39">
        <v>235.17477943427599</v>
      </c>
      <c r="AJM39">
        <v>115.676293979577</v>
      </c>
      <c r="AJN39">
        <v>219.35716775047501</v>
      </c>
      <c r="AJO39">
        <v>577.94654487176797</v>
      </c>
      <c r="AJP39">
        <v>548.18075068614598</v>
      </c>
      <c r="AJQ39">
        <v>187.98349051617899</v>
      </c>
      <c r="AJR39">
        <v>277.94573279844599</v>
      </c>
      <c r="AJS39">
        <v>674.53738148637001</v>
      </c>
      <c r="AJT39">
        <v>664.884691811126</v>
      </c>
      <c r="AJU39">
        <v>56.372121962687302</v>
      </c>
      <c r="AJV39">
        <v>162.342328933891</v>
      </c>
      <c r="AJW39">
        <v>183.37594900142301</v>
      </c>
      <c r="AJX39">
        <v>405.716141666667</v>
      </c>
      <c r="AJY39">
        <v>0</v>
      </c>
      <c r="AJZ39">
        <v>0</v>
      </c>
      <c r="AKA39">
        <v>0</v>
      </c>
      <c r="AKB39">
        <v>205792.42335365599</v>
      </c>
      <c r="AKC39">
        <v>0</v>
      </c>
      <c r="AKD39">
        <v>0</v>
      </c>
      <c r="AKE39">
        <v>0</v>
      </c>
      <c r="AKF39">
        <v>0</v>
      </c>
      <c r="AKG39">
        <v>14.6926546823486</v>
      </c>
      <c r="AKH39">
        <v>14.6926546823486</v>
      </c>
      <c r="AKI39">
        <v>0</v>
      </c>
      <c r="AKJ39">
        <v>0</v>
      </c>
      <c r="AKK39">
        <v>0</v>
      </c>
      <c r="AKL39">
        <v>0</v>
      </c>
      <c r="AKM39">
        <v>0</v>
      </c>
      <c r="AKN39">
        <v>14.6926546823486</v>
      </c>
      <c r="AKO39">
        <v>14.6926546823486</v>
      </c>
      <c r="AKP39">
        <v>0</v>
      </c>
      <c r="AKQ39">
        <v>0</v>
      </c>
      <c r="AKR39">
        <v>0</v>
      </c>
      <c r="AKV39">
        <v>1647183.99800865</v>
      </c>
      <c r="AKZ39">
        <v>4674616.5748551702</v>
      </c>
      <c r="ALD39">
        <v>27.819912880925699</v>
      </c>
      <c r="ALE39">
        <v>23.232684200460401</v>
      </c>
      <c r="ALF39">
        <v>12.128065773938999</v>
      </c>
      <c r="ALG39">
        <v>232551.002635354</v>
      </c>
      <c r="ALH39">
        <v>2980.8845181818201</v>
      </c>
      <c r="ALJ39">
        <v>14.6898859179532</v>
      </c>
      <c r="ALK39">
        <v>8.9675154712345502E-3</v>
      </c>
      <c r="ALL39">
        <v>13.2799822526837</v>
      </c>
      <c r="ALM39">
        <v>26.289339169942199</v>
      </c>
      <c r="ALN39">
        <v>13.2799822526837</v>
      </c>
      <c r="ALO39">
        <v>0</v>
      </c>
      <c r="ALP39">
        <v>25.6915511695098</v>
      </c>
      <c r="ALQ39">
        <v>9.39998646078051E-3</v>
      </c>
      <c r="ALR39">
        <v>45.671028144330499</v>
      </c>
      <c r="ALS39">
        <v>13.2799822526837</v>
      </c>
      <c r="ALT39">
        <v>14.689886085090301</v>
      </c>
      <c r="ALU39">
        <v>13.2799822526837</v>
      </c>
      <c r="ALV39">
        <v>15.5599981749608</v>
      </c>
      <c r="ALW39">
        <v>13.2799822526837</v>
      </c>
      <c r="ALX39">
        <v>7.22</v>
      </c>
      <c r="ALY39">
        <v>3.1550311043229301E-3</v>
      </c>
      <c r="ALZ39">
        <v>22.8246102810221</v>
      </c>
      <c r="AMA39">
        <v>3.1550311043229301E-3</v>
      </c>
      <c r="AMB39">
        <v>0</v>
      </c>
      <c r="AMC39">
        <v>22.855832812630599</v>
      </c>
      <c r="AMD39">
        <v>1.65394359916683E-3</v>
      </c>
      <c r="AME39">
        <v>22.8246102810221</v>
      </c>
      <c r="AMF39">
        <v>3.1550311043229301E-3</v>
      </c>
      <c r="AMG39">
        <v>7.22</v>
      </c>
      <c r="AMH39">
        <v>3.1550311043229301E-3</v>
      </c>
      <c r="AMI39">
        <v>1.21280625272207E-2</v>
      </c>
      <c r="AMJ39">
        <v>4.2474999999999996</v>
      </c>
      <c r="AMK39">
        <v>19.615987527305599</v>
      </c>
      <c r="AML39">
        <v>0.44413860256974103</v>
      </c>
      <c r="AMM39">
        <v>17.954570306343701</v>
      </c>
      <c r="AMN39">
        <v>1.0183761801806399</v>
      </c>
      <c r="AMO39">
        <v>19.790065764313098</v>
      </c>
      <c r="AMP39">
        <v>0.31075137893309801</v>
      </c>
      <c r="AMQ39">
        <v>20.112948454550001</v>
      </c>
      <c r="AMR39">
        <v>0.48409999999999997</v>
      </c>
      <c r="AMS39">
        <v>19.591075758429898</v>
      </c>
      <c r="AMT39">
        <v>0.65642210971091197</v>
      </c>
      <c r="AMU39">
        <v>18.294503607834201</v>
      </c>
      <c r="AMV39">
        <v>1.34324890736609</v>
      </c>
      <c r="AMW39">
        <v>20.796645931739601</v>
      </c>
      <c r="AMX39">
        <v>0.53892854503313103</v>
      </c>
      <c r="AMY39">
        <v>20.519918250900101</v>
      </c>
      <c r="AMZ39">
        <v>0.70202185516983495</v>
      </c>
      <c r="ANA39">
        <v>20.973689804206298</v>
      </c>
      <c r="ANB39">
        <v>0.82850150866109096</v>
      </c>
      <c r="ANC39">
        <v>20.587220078727</v>
      </c>
      <c r="AND39">
        <v>1.16243220292834</v>
      </c>
      <c r="ANE39">
        <v>18.3010151274576</v>
      </c>
      <c r="ANF39">
        <v>1.9384984023729599</v>
      </c>
      <c r="ANG39">
        <v>20.841732382314699</v>
      </c>
      <c r="ANH39">
        <v>0.65875350125552101</v>
      </c>
      <c r="ANI39">
        <v>20.5733729513051</v>
      </c>
      <c r="ANJ39">
        <v>0.81876263994980703</v>
      </c>
      <c r="ANK39">
        <v>20.962569295619499</v>
      </c>
      <c r="ANL39">
        <v>1.0176582509227401</v>
      </c>
      <c r="ANM39">
        <v>20.626650805421601</v>
      </c>
      <c r="ANN39">
        <v>1.3573881676297599</v>
      </c>
      <c r="ANO39">
        <v>2.9137882713943899</v>
      </c>
      <c r="ANP39">
        <v>4.5751330191584998</v>
      </c>
      <c r="ANQ39">
        <v>5.7910609621307803</v>
      </c>
      <c r="ANR39">
        <v>17.954570306343701</v>
      </c>
      <c r="ANS39">
        <v>19.642587905011801</v>
      </c>
      <c r="ANT39">
        <v>19.3229919301228</v>
      </c>
      <c r="ANU39">
        <v>19.3641158291693</v>
      </c>
      <c r="ANV39">
        <v>19.4315470729588</v>
      </c>
      <c r="ANW39">
        <v>18.294503607834201</v>
      </c>
      <c r="ANX39">
        <v>20.622169926689299</v>
      </c>
      <c r="ANY39">
        <v>20.267493172287899</v>
      </c>
      <c r="ANZ39">
        <v>20.183199110747299</v>
      </c>
      <c r="AOA39">
        <v>20.435736724134198</v>
      </c>
      <c r="AOB39">
        <v>18.3010151274576</v>
      </c>
      <c r="AOC39">
        <v>20.609748457655101</v>
      </c>
      <c r="AOD39">
        <v>20.298758952934001</v>
      </c>
      <c r="AOE39">
        <v>20.222763920452699</v>
      </c>
      <c r="AOF39">
        <v>20.431382425051599</v>
      </c>
      <c r="AOG39">
        <v>25.6915511695098</v>
      </c>
      <c r="AOH39">
        <v>4.2474999999999996</v>
      </c>
      <c r="AOI39">
        <v>25.7365330796219</v>
      </c>
      <c r="AOJ39">
        <v>4.2474999999999996</v>
      </c>
    </row>
    <row r="40" spans="1:1076">
      <c r="A40" t="s">
        <v>2984</v>
      </c>
      <c r="B40">
        <v>27.7</v>
      </c>
      <c r="D40">
        <v>18.300000000001098</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1902.17971995058</v>
      </c>
      <c r="EN40">
        <v>1301.7576920178999</v>
      </c>
      <c r="EO40">
        <v>5061.1122667557502</v>
      </c>
      <c r="EP40">
        <v>5982.6964831323903</v>
      </c>
      <c r="EQ40">
        <v>0</v>
      </c>
      <c r="ER40">
        <v>2011.3192224762699</v>
      </c>
      <c r="ES40">
        <v>1389.9241356241801</v>
      </c>
      <c r="ET40">
        <v>5450.6178609929002</v>
      </c>
      <c r="EU40">
        <v>24.073705031631601</v>
      </c>
      <c r="EV40">
        <v>6394.7306556000103</v>
      </c>
      <c r="EW40">
        <v>0</v>
      </c>
      <c r="EX40">
        <v>1952.99166175646</v>
      </c>
      <c r="EY40">
        <v>7.15605333638789</v>
      </c>
      <c r="EZ40">
        <v>1356.96983577624</v>
      </c>
      <c r="FA40">
        <v>5394.7143805013702</v>
      </c>
      <c r="FB40">
        <v>24.084745665972498</v>
      </c>
      <c r="FC40">
        <v>6322.0095704022197</v>
      </c>
      <c r="FD40">
        <v>0</v>
      </c>
      <c r="FE40">
        <v>0</v>
      </c>
      <c r="FF40">
        <v>0</v>
      </c>
      <c r="FG40">
        <v>0</v>
      </c>
      <c r="FH40">
        <v>0</v>
      </c>
      <c r="FI40">
        <v>0</v>
      </c>
      <c r="FJ40">
        <v>0</v>
      </c>
      <c r="FK40">
        <v>0</v>
      </c>
      <c r="FL40">
        <v>0</v>
      </c>
      <c r="FM40">
        <v>0</v>
      </c>
      <c r="FN40">
        <v>0</v>
      </c>
      <c r="FO40">
        <v>2.45251372506161E-2</v>
      </c>
      <c r="FP40">
        <v>0</v>
      </c>
      <c r="FQ40">
        <v>3.7712464405102401E-3</v>
      </c>
      <c r="FR40">
        <v>0</v>
      </c>
      <c r="FS40">
        <v>6322.0095704022197</v>
      </c>
      <c r="FT40">
        <v>0</v>
      </c>
      <c r="FU40">
        <v>2001.1133699637101</v>
      </c>
      <c r="FV40">
        <v>0</v>
      </c>
      <c r="FW40">
        <v>0</v>
      </c>
      <c r="FX40">
        <v>1.7369012053218399E-3</v>
      </c>
      <c r="FY40">
        <v>2.45251372506161E-2</v>
      </c>
      <c r="FZ40">
        <v>0</v>
      </c>
      <c r="GA40">
        <v>3.7712464405102401E-3</v>
      </c>
      <c r="GB40">
        <v>128.839491065658</v>
      </c>
      <c r="GC40">
        <v>41.382250112115997</v>
      </c>
      <c r="GD40">
        <v>-27.9018205463064</v>
      </c>
      <c r="GE40">
        <v>48.112840469520897</v>
      </c>
      <c r="GF40">
        <v>88.583138610610305</v>
      </c>
      <c r="GG40">
        <v>-9.2605815592165701</v>
      </c>
      <c r="GH40">
        <v>406.25934390555398</v>
      </c>
      <c r="GI40">
        <v>244.14463817659001</v>
      </c>
      <c r="GJ40">
        <v>243.56282805055099</v>
      </c>
      <c r="GK40">
        <v>250.742398485481</v>
      </c>
      <c r="GL40">
        <v>227.00793627786001</v>
      </c>
      <c r="GM40">
        <v>319.46111294540998</v>
      </c>
      <c r="GN40">
        <v>2.7915195237397499</v>
      </c>
      <c r="GO40">
        <v>24.627430307780799</v>
      </c>
      <c r="GP40">
        <v>25.112585063495398</v>
      </c>
      <c r="GQ40">
        <v>-13.404380120376899</v>
      </c>
      <c r="GR40">
        <v>-208.076880211564</v>
      </c>
      <c r="GS40">
        <v>-816.14103792488197</v>
      </c>
      <c r="GT40">
        <v>15.6057059563186</v>
      </c>
      <c r="GU40">
        <v>25.2334204539982</v>
      </c>
      <c r="GV40">
        <v>25.6905681552375</v>
      </c>
      <c r="GW40">
        <v>-7.8697528298202899</v>
      </c>
      <c r="GX40">
        <v>-136.09609885087801</v>
      </c>
      <c r="GY40">
        <v>-553.76422583375097</v>
      </c>
      <c r="GZ40">
        <v>88.961968749944802</v>
      </c>
      <c r="HA40">
        <v>25.333447269617899</v>
      </c>
      <c r="HB40">
        <v>25.954917568832801</v>
      </c>
      <c r="HC40">
        <v>12.2114957506765</v>
      </c>
      <c r="HD40">
        <v>-202.43870677043699</v>
      </c>
      <c r="HE40">
        <v>-1141.25563496889</v>
      </c>
      <c r="HF40">
        <v>32.211616076197302</v>
      </c>
      <c r="HG40">
        <v>25.063486282304499</v>
      </c>
      <c r="HH40">
        <v>25.779027522522501</v>
      </c>
      <c r="HI40">
        <v>43.975086081637301</v>
      </c>
      <c r="HJ40">
        <v>-59.509869098094597</v>
      </c>
      <c r="HK40">
        <v>-560.03117468770097</v>
      </c>
      <c r="HL40">
        <v>191.35004925444599</v>
      </c>
      <c r="HM40">
        <v>25.791432386354501</v>
      </c>
      <c r="HN40">
        <v>25.632360103171901</v>
      </c>
      <c r="HO40">
        <v>199.982130862753</v>
      </c>
      <c r="HP40">
        <v>69.0074283188561</v>
      </c>
      <c r="HQ40">
        <v>25.6516713916855</v>
      </c>
      <c r="HR40">
        <v>99.815589519891304</v>
      </c>
      <c r="HS40">
        <v>190.13398352329901</v>
      </c>
      <c r="HT40">
        <v>26.053371427745098</v>
      </c>
      <c r="HU40">
        <v>25.745486511190101</v>
      </c>
      <c r="HV40">
        <v>123.424424920486</v>
      </c>
      <c r="HW40">
        <v>111.2041136517</v>
      </c>
      <c r="HX40">
        <v>26.089851102154199</v>
      </c>
      <c r="HY40">
        <v>75.025411222676993</v>
      </c>
      <c r="HZ40">
        <v>26.6406283743576</v>
      </c>
      <c r="IA40">
        <v>25.992318617349301</v>
      </c>
      <c r="IB40">
        <v>238.30529991520001</v>
      </c>
      <c r="IC40">
        <v>495.06272676420798</v>
      </c>
      <c r="ID40">
        <v>163.83805184961699</v>
      </c>
      <c r="IE40">
        <v>26.771137079280901</v>
      </c>
      <c r="IF40">
        <v>211.72964662791901</v>
      </c>
      <c r="IG40">
        <v>37.393294206548198</v>
      </c>
      <c r="IH40">
        <v>26.856363574653599</v>
      </c>
      <c r="II40">
        <v>26.094324708138799</v>
      </c>
      <c r="IJ40">
        <v>124.12129781144699</v>
      </c>
      <c r="IK40">
        <v>57.317755587180599</v>
      </c>
      <c r="IL40">
        <v>197.702671666388</v>
      </c>
      <c r="IM40">
        <v>226.89313789550701</v>
      </c>
      <c r="IN40">
        <v>26.8840295481018</v>
      </c>
      <c r="IO40">
        <v>0.37036753026793001</v>
      </c>
      <c r="IP40">
        <v>104.253028203857</v>
      </c>
      <c r="IQ40">
        <v>80.414214458478497</v>
      </c>
      <c r="IR40">
        <v>66.853841935011602</v>
      </c>
      <c r="IS40">
        <v>173.01172612661901</v>
      </c>
      <c r="IT40">
        <v>112.79863388240901</v>
      </c>
      <c r="IU40">
        <v>-888.59984588372697</v>
      </c>
      <c r="IV40">
        <v>11.8851099715652</v>
      </c>
      <c r="IW40">
        <v>24.962791177720199</v>
      </c>
      <c r="IX40">
        <v>25.6516713916855</v>
      </c>
      <c r="IY40">
        <v>36.7080603720797</v>
      </c>
      <c r="IZ40">
        <v>-132.357160614344</v>
      </c>
      <c r="JA40">
        <v>-869.94077650929205</v>
      </c>
      <c r="JB40">
        <v>25.2182211028856</v>
      </c>
      <c r="JC40">
        <v>25.454051928411399</v>
      </c>
      <c r="JD40">
        <v>26.089851102154199</v>
      </c>
      <c r="JE40">
        <v>31.498703644618299</v>
      </c>
      <c r="JF40">
        <v>-68.369884529810093</v>
      </c>
      <c r="JG40">
        <v>-536.71791814437097</v>
      </c>
      <c r="JH40">
        <v>110.51078796995</v>
      </c>
      <c r="JI40">
        <v>25.7868822733992</v>
      </c>
      <c r="JJ40">
        <v>26.771137079280901</v>
      </c>
      <c r="JK40">
        <v>157.45859885157199</v>
      </c>
      <c r="JL40">
        <v>-98.830245930905093</v>
      </c>
      <c r="JM40">
        <v>-1215.84443183281</v>
      </c>
      <c r="JN40">
        <v>35.528654623602101</v>
      </c>
      <c r="JO40">
        <v>25.652145641274</v>
      </c>
      <c r="JP40">
        <v>26.8840295481018</v>
      </c>
      <c r="JQ40">
        <v>1.2832849628424901</v>
      </c>
      <c r="JR40">
        <v>127.69620764579101</v>
      </c>
      <c r="JS40">
        <v>1.0585793441356499</v>
      </c>
      <c r="JT40">
        <v>-45.519253210610799</v>
      </c>
      <c r="JU40">
        <v>-728.79733131077398</v>
      </c>
      <c r="JV40">
        <v>283.64817140331598</v>
      </c>
      <c r="JW40">
        <v>395.93160128942401</v>
      </c>
      <c r="JX40">
        <v>410.934591030175</v>
      </c>
      <c r="JY40">
        <v>250.99712590128701</v>
      </c>
      <c r="JZ40">
        <v>310.47568179298798</v>
      </c>
      <c r="KA40">
        <v>270.23711814224202</v>
      </c>
      <c r="KB40">
        <v>592.13308900165396</v>
      </c>
      <c r="KC40">
        <v>558.985316234229</v>
      </c>
      <c r="KD40">
        <v>565.11532001084902</v>
      </c>
      <c r="KE40">
        <v>277.63436687963298</v>
      </c>
      <c r="KF40">
        <v>35.2144560085667</v>
      </c>
      <c r="KG40">
        <v>1167.25671922527</v>
      </c>
      <c r="KH40">
        <v>0.64368954221399399</v>
      </c>
      <c r="KI40">
        <v>272.17138736011401</v>
      </c>
      <c r="KJ40">
        <v>366.288738122501</v>
      </c>
      <c r="KK40">
        <v>123.45867533043101</v>
      </c>
      <c r="KL40">
        <v>27.471594715574401</v>
      </c>
      <c r="KM40">
        <v>26.916814223885901</v>
      </c>
      <c r="KN40">
        <v>557.43063237132503</v>
      </c>
      <c r="KO40">
        <v>28.590722946482199</v>
      </c>
      <c r="KP40">
        <v>56.390356259709897</v>
      </c>
      <c r="KQ40">
        <v>598.68105720468895</v>
      </c>
      <c r="KR40">
        <v>1808.64917887968</v>
      </c>
      <c r="KS40">
        <v>104.764029069052</v>
      </c>
      <c r="KT40">
        <v>27.889896477927099</v>
      </c>
      <c r="KU40">
        <v>27.301772895700601</v>
      </c>
      <c r="KV40">
        <v>355.43370356352398</v>
      </c>
      <c r="KW40">
        <v>29.007239685564201</v>
      </c>
      <c r="KX40">
        <v>56.057487115812101</v>
      </c>
      <c r="KY40">
        <v>380.80262589995101</v>
      </c>
      <c r="KZ40">
        <v>1134.6294473412299</v>
      </c>
      <c r="LA40">
        <v>257.91470881675701</v>
      </c>
      <c r="LB40">
        <v>28.210458324960999</v>
      </c>
      <c r="LC40">
        <v>27.910091840908201</v>
      </c>
      <c r="LD40">
        <v>801.57959738096497</v>
      </c>
      <c r="LE40">
        <v>29.2370851475089</v>
      </c>
      <c r="LF40">
        <v>56.399961775634999</v>
      </c>
      <c r="LG40">
        <v>713.73460629379201</v>
      </c>
      <c r="LH40">
        <v>1763.57454112049</v>
      </c>
      <c r="LI40">
        <v>126.42084247632501</v>
      </c>
      <c r="LJ40">
        <v>27.918082041891999</v>
      </c>
      <c r="LK40">
        <v>27.955797908370201</v>
      </c>
      <c r="LL40">
        <v>533.44372512168104</v>
      </c>
      <c r="LM40">
        <v>28.7977692293925</v>
      </c>
      <c r="LN40">
        <v>54.6986541834248</v>
      </c>
      <c r="LO40">
        <v>439.05818679906702</v>
      </c>
      <c r="LP40">
        <v>1046.58490410534</v>
      </c>
      <c r="LQ40">
        <v>51.722254170666801</v>
      </c>
      <c r="LR40">
        <v>19.759936897864101</v>
      </c>
      <c r="LS40">
        <v>16.314</v>
      </c>
      <c r="LT40">
        <v>127.19433502119399</v>
      </c>
      <c r="LU40">
        <v>-1376.9379539230099</v>
      </c>
      <c r="LV40">
        <v>21.267488106456199</v>
      </c>
      <c r="LW40">
        <v>24.102249313276999</v>
      </c>
      <c r="LX40">
        <v>692.45604660454399</v>
      </c>
      <c r="LY40">
        <v>47.017575381682299</v>
      </c>
      <c r="LZ40">
        <v>19.9375335023555</v>
      </c>
      <c r="MA40">
        <v>16.314</v>
      </c>
      <c r="MB40">
        <v>81.128142027243399</v>
      </c>
      <c r="MC40">
        <v>-991.60089713464401</v>
      </c>
      <c r="MD40">
        <v>21.618323956327199</v>
      </c>
      <c r="ME40">
        <v>24.580272626997498</v>
      </c>
      <c r="MF40">
        <v>481.35439070337998</v>
      </c>
      <c r="MG40">
        <v>115.992664769887</v>
      </c>
      <c r="MH40">
        <v>19.8837669883013</v>
      </c>
      <c r="MI40">
        <v>16.314</v>
      </c>
      <c r="MJ40">
        <v>170.065836529791</v>
      </c>
      <c r="MK40">
        <v>-1627.4916814099299</v>
      </c>
      <c r="ML40">
        <v>21.6286071321653</v>
      </c>
      <c r="MM40">
        <v>24.894638496266602</v>
      </c>
      <c r="MN40">
        <v>824.29988213873696</v>
      </c>
      <c r="MO40">
        <v>58.828472734923601</v>
      </c>
      <c r="MP40">
        <v>19.842288307897899</v>
      </c>
      <c r="MQ40">
        <v>16.314</v>
      </c>
      <c r="MR40">
        <v>169.680386839671</v>
      </c>
      <c r="MS40">
        <v>-845.00873993274104</v>
      </c>
      <c r="MT40">
        <v>21.4296497931524</v>
      </c>
      <c r="MU40">
        <v>24.784327525453602</v>
      </c>
      <c r="MV40">
        <v>547.65952816285198</v>
      </c>
      <c r="MW40">
        <v>90.034962534712193</v>
      </c>
      <c r="MX40">
        <v>22.715480090023199</v>
      </c>
      <c r="MY40">
        <v>24.074738030947501</v>
      </c>
      <c r="MZ40">
        <v>1033.92677482518</v>
      </c>
      <c r="NA40">
        <v>637.22068113741796</v>
      </c>
      <c r="NB40">
        <v>23.163102688964301</v>
      </c>
      <c r="NC40">
        <v>25.175290385731099</v>
      </c>
      <c r="ND40">
        <v>1021.35248388259</v>
      </c>
      <c r="NE40">
        <v>74.049713680546105</v>
      </c>
      <c r="NF40">
        <v>23.112753293780202</v>
      </c>
      <c r="NG40">
        <v>24.6606036730802</v>
      </c>
      <c r="NH40">
        <v>710.75464708790696</v>
      </c>
      <c r="NI40">
        <v>449.59304023384101</v>
      </c>
      <c r="NJ40">
        <v>23.574427491858401</v>
      </c>
      <c r="NK40">
        <v>25.5632991225688</v>
      </c>
      <c r="NL40">
        <v>696.66796603397302</v>
      </c>
      <c r="NM40">
        <v>164.375350968867</v>
      </c>
      <c r="NN40">
        <v>22.979505088196301</v>
      </c>
      <c r="NO40">
        <v>24.5632785246213</v>
      </c>
      <c r="NP40">
        <v>1221.0352237632501</v>
      </c>
      <c r="NQ40">
        <v>554.10226529047304</v>
      </c>
      <c r="NR40">
        <v>23.655971327011098</v>
      </c>
      <c r="NS40">
        <v>26.238605126057799</v>
      </c>
      <c r="NT40">
        <v>1261.6259294797501</v>
      </c>
      <c r="NU40">
        <v>89.652445383823505</v>
      </c>
      <c r="NV40">
        <v>22.854209993732301</v>
      </c>
      <c r="NW40">
        <v>24.362135349560301</v>
      </c>
      <c r="NX40">
        <v>2.0593385840937799</v>
      </c>
      <c r="NY40">
        <v>812.00464793753702</v>
      </c>
      <c r="NZ40">
        <v>491.998189664135</v>
      </c>
      <c r="OA40">
        <v>23.404814962496499</v>
      </c>
      <c r="OB40">
        <v>26.2195486176273</v>
      </c>
      <c r="OC40">
        <v>1.7</v>
      </c>
      <c r="OD40">
        <v>801.41348473011203</v>
      </c>
      <c r="OE40">
        <v>2.0593385840937799</v>
      </c>
      <c r="OF40">
        <v>1.7</v>
      </c>
      <c r="OG40">
        <v>89.821291265839704</v>
      </c>
      <c r="OH40">
        <v>22.710278508009601</v>
      </c>
      <c r="OI40">
        <v>24.270310305896999</v>
      </c>
      <c r="OJ40">
        <v>1227.5264552296901</v>
      </c>
      <c r="OK40">
        <v>798.16654504533403</v>
      </c>
      <c r="OL40">
        <v>23.188856809394299</v>
      </c>
      <c r="OM40">
        <v>25.576289371429599</v>
      </c>
      <c r="ON40">
        <v>1319.65639342337</v>
      </c>
      <c r="OO40">
        <v>73.185328540052097</v>
      </c>
      <c r="OP40">
        <v>23.0884869833131</v>
      </c>
      <c r="OQ40">
        <v>24.7870980952565</v>
      </c>
      <c r="OR40">
        <v>840.76704331035296</v>
      </c>
      <c r="OS40">
        <v>568.30006848356504</v>
      </c>
      <c r="OT40">
        <v>23.566178099479899</v>
      </c>
      <c r="OU40">
        <v>25.922708713422999</v>
      </c>
      <c r="OV40">
        <v>892.09690149184803</v>
      </c>
      <c r="OW40">
        <v>160.41402312149199</v>
      </c>
      <c r="OX40">
        <v>22.957152785138</v>
      </c>
      <c r="OY40">
        <v>24.8180699466037</v>
      </c>
      <c r="OZ40">
        <v>1421.7015803951699</v>
      </c>
      <c r="PA40">
        <v>761.98650793468596</v>
      </c>
      <c r="PB40">
        <v>23.623670198049201</v>
      </c>
      <c r="PC40">
        <v>26.520744861451501</v>
      </c>
      <c r="PD40">
        <v>1582.45743155781</v>
      </c>
      <c r="PE40">
        <v>86.972129435827796</v>
      </c>
      <c r="PF40">
        <v>22.826274779938</v>
      </c>
      <c r="PG40">
        <v>24.6364484006209</v>
      </c>
      <c r="PH40">
        <v>2.4612809483267002</v>
      </c>
      <c r="PI40">
        <v>936.00724767957399</v>
      </c>
      <c r="PJ40">
        <v>592.398146261997</v>
      </c>
      <c r="PK40">
        <v>23.410201385079802</v>
      </c>
      <c r="PL40">
        <v>26.634464480575101</v>
      </c>
      <c r="PM40">
        <v>2.1838129047676702</v>
      </c>
      <c r="PN40">
        <v>1009.11915202336</v>
      </c>
      <c r="PO40">
        <v>25.025466915557299</v>
      </c>
      <c r="PP40">
        <v>25.589429711073102</v>
      </c>
      <c r="PQ40">
        <v>26.1064102537309</v>
      </c>
      <c r="PR40">
        <v>26.139597013978602</v>
      </c>
      <c r="PS40">
        <v>24.285715509620498</v>
      </c>
      <c r="PT40">
        <v>25.747382504552299</v>
      </c>
      <c r="PU40">
        <v>26.161589503013399</v>
      </c>
      <c r="PV40">
        <v>27.090980753115598</v>
      </c>
      <c r="PW40">
        <v>27.3588901063736</v>
      </c>
      <c r="PX40">
        <v>24.8755385170201</v>
      </c>
      <c r="PY40">
        <v>26.461454265437201</v>
      </c>
      <c r="PZ40">
        <v>26.827214220064398</v>
      </c>
      <c r="QA40">
        <v>27.687793340313299</v>
      </c>
      <c r="QB40">
        <v>27.9586604510658</v>
      </c>
      <c r="QC40">
        <v>26.291972515064199</v>
      </c>
      <c r="QD40">
        <v>21.957410495158399</v>
      </c>
      <c r="QE40">
        <v>25.7532439323025</v>
      </c>
      <c r="QF40">
        <v>26.154803075317499</v>
      </c>
      <c r="QG40">
        <v>27.7117951456603</v>
      </c>
      <c r="QH40">
        <v>27.639695764565399</v>
      </c>
      <c r="QI40">
        <v>25.011487246842599</v>
      </c>
      <c r="QJ40">
        <v>25.471442159870701</v>
      </c>
      <c r="QK40">
        <v>25.8486557825806</v>
      </c>
      <c r="QL40">
        <v>26.686931121463999</v>
      </c>
      <c r="QM40">
        <v>27.0494447679826</v>
      </c>
      <c r="QN40">
        <v>1892.4519510504001</v>
      </c>
      <c r="QO40">
        <v>25.192367133299499</v>
      </c>
      <c r="QP40">
        <v>-22.584769452790201</v>
      </c>
      <c r="QQ40">
        <v>25.843256386646601</v>
      </c>
      <c r="QR40">
        <v>26.1921668824595</v>
      </c>
      <c r="QS40">
        <v>26.9544900278499</v>
      </c>
      <c r="QT40">
        <v>27.247545455650801</v>
      </c>
      <c r="QU40">
        <v>25.734796656280899</v>
      </c>
      <c r="QV40">
        <v>18.306669638743401</v>
      </c>
      <c r="QW40">
        <v>0</v>
      </c>
      <c r="QX40">
        <v>0</v>
      </c>
      <c r="QY40">
        <v>0</v>
      </c>
      <c r="QZ40">
        <v>0</v>
      </c>
      <c r="RA40">
        <v>0</v>
      </c>
      <c r="RB40">
        <v>0</v>
      </c>
      <c r="RC40">
        <v>0</v>
      </c>
      <c r="RD40">
        <v>0</v>
      </c>
      <c r="RE40">
        <v>0</v>
      </c>
      <c r="RF40">
        <v>0</v>
      </c>
      <c r="RG40">
        <v>0</v>
      </c>
      <c r="RH40">
        <v>0</v>
      </c>
      <c r="RI40">
        <v>0</v>
      </c>
      <c r="RJ40">
        <v>3031.7666007233101</v>
      </c>
      <c r="RK40">
        <v>26.481020949047799</v>
      </c>
      <c r="RL40">
        <v>-3047.2960820725398</v>
      </c>
      <c r="RM40">
        <v>-6279.7048350097302</v>
      </c>
      <c r="RN40">
        <v>-3047.2960820725398</v>
      </c>
      <c r="RO40">
        <v>0</v>
      </c>
      <c r="RP40">
        <v>2231.0470275111302</v>
      </c>
      <c r="RQ40">
        <v>26.720176439561801</v>
      </c>
      <c r="RR40">
        <v>-2232.14444927457</v>
      </c>
      <c r="RS40">
        <v>-4434.8799999229104</v>
      </c>
      <c r="RT40">
        <v>-2232.14444927457</v>
      </c>
      <c r="RU40">
        <v>0</v>
      </c>
      <c r="RV40">
        <v>4284.0488966247403</v>
      </c>
      <c r="RW40">
        <v>29.3171800375898</v>
      </c>
      <c r="RX40">
        <v>-4252.57072800281</v>
      </c>
      <c r="RY40">
        <v>-6654.62799683922</v>
      </c>
      <c r="RZ40">
        <v>-4252.57072800281</v>
      </c>
      <c r="SA40">
        <v>0</v>
      </c>
      <c r="SB40">
        <v>3575.5680574327098</v>
      </c>
      <c r="SC40">
        <v>29.139794515152101</v>
      </c>
      <c r="SD40">
        <v>-3564.0055703918401</v>
      </c>
      <c r="SE40">
        <v>-4984.6320089391102</v>
      </c>
      <c r="SF40">
        <v>-3564.0055703918401</v>
      </c>
      <c r="SG40">
        <v>0</v>
      </c>
      <c r="SH40">
        <v>9917.2202496342306</v>
      </c>
      <c r="SI40">
        <v>25.737258984064699</v>
      </c>
      <c r="SJ40">
        <v>-9957.9696079544792</v>
      </c>
      <c r="SK40">
        <v>-31338.4708015492</v>
      </c>
      <c r="SL40">
        <v>-9957.9696079544792</v>
      </c>
      <c r="SM40">
        <v>21.1111</v>
      </c>
      <c r="SN40">
        <v>23.8889</v>
      </c>
      <c r="SO40">
        <v>241.56388133162201</v>
      </c>
      <c r="SP40">
        <v>0</v>
      </c>
      <c r="SQ40">
        <v>24.7822834807323</v>
      </c>
      <c r="SR40">
        <v>0</v>
      </c>
      <c r="SS40">
        <v>0</v>
      </c>
      <c r="ST40">
        <v>0</v>
      </c>
      <c r="SU40">
        <v>139.29007819362801</v>
      </c>
      <c r="SV40">
        <v>0</v>
      </c>
      <c r="SW40">
        <v>25.359703557545799</v>
      </c>
      <c r="SX40">
        <v>0</v>
      </c>
      <c r="SY40">
        <v>0</v>
      </c>
      <c r="SZ40">
        <v>0</v>
      </c>
      <c r="TA40">
        <v>143.24737135959501</v>
      </c>
      <c r="TB40">
        <v>0</v>
      </c>
      <c r="TC40">
        <v>25.274177581135401</v>
      </c>
      <c r="TD40">
        <v>0</v>
      </c>
      <c r="TE40">
        <v>0</v>
      </c>
      <c r="TF40">
        <v>0</v>
      </c>
      <c r="TG40">
        <v>3.7288081879082702</v>
      </c>
      <c r="TH40">
        <v>6.7405699456930996</v>
      </c>
      <c r="TI40">
        <v>24.760069124365899</v>
      </c>
      <c r="TJ40">
        <v>0</v>
      </c>
      <c r="TK40">
        <v>0</v>
      </c>
      <c r="TL40">
        <v>0</v>
      </c>
      <c r="TM40">
        <v>2315.4664695647598</v>
      </c>
      <c r="TN40">
        <v>0</v>
      </c>
      <c r="TO40">
        <v>24.666027608481699</v>
      </c>
      <c r="TP40">
        <v>0</v>
      </c>
      <c r="TQ40">
        <v>0</v>
      </c>
      <c r="TR40">
        <v>0</v>
      </c>
      <c r="TS40">
        <v>0</v>
      </c>
      <c r="TT40">
        <v>3967.6683502885999</v>
      </c>
      <c r="TU40">
        <v>25.1955018151891</v>
      </c>
      <c r="TV40">
        <v>-3959.4893145871702</v>
      </c>
      <c r="TW40">
        <v>-7718.4975526994303</v>
      </c>
      <c r="TX40">
        <v>-3959.4893145871702</v>
      </c>
      <c r="TY40">
        <v>0</v>
      </c>
      <c r="TZ40">
        <v>2828.4587486533401</v>
      </c>
      <c r="UA40">
        <v>25.535722062147801</v>
      </c>
      <c r="UB40">
        <v>-2827.68783240731</v>
      </c>
      <c r="UC40">
        <v>-5244.8319515059402</v>
      </c>
      <c r="UD40">
        <v>-2827.68783240731</v>
      </c>
      <c r="UE40">
        <v>0</v>
      </c>
      <c r="UF40">
        <v>5916.9229019262903</v>
      </c>
      <c r="UG40">
        <v>26.2828814898124</v>
      </c>
      <c r="UH40">
        <v>-5882.53740452893</v>
      </c>
      <c r="UI40">
        <v>-9078.4742834068802</v>
      </c>
      <c r="UJ40">
        <v>-5882.53740452893</v>
      </c>
      <c r="UK40">
        <v>0</v>
      </c>
      <c r="UL40">
        <v>4669.2434918593499</v>
      </c>
      <c r="UM40">
        <v>26.739999429591599</v>
      </c>
      <c r="UN40">
        <v>-4655.9333879245596</v>
      </c>
      <c r="UO40">
        <v>-6517.0534400576198</v>
      </c>
      <c r="UP40">
        <v>-4655.9333879245596</v>
      </c>
      <c r="UQ40">
        <v>0</v>
      </c>
      <c r="UR40">
        <v>12343.9977658442</v>
      </c>
      <c r="US40">
        <v>25.5091957495789</v>
      </c>
      <c r="UT40">
        <v>-12386.9055751386</v>
      </c>
      <c r="UU40">
        <v>-34139.523364518704</v>
      </c>
      <c r="UV40">
        <v>-12386.9055751386</v>
      </c>
      <c r="UW40">
        <v>21.1111</v>
      </c>
      <c r="UX40">
        <v>23.8889</v>
      </c>
      <c r="UY40">
        <v>95.470463980584995</v>
      </c>
      <c r="UZ40">
        <v>0</v>
      </c>
      <c r="VA40">
        <v>24.776395640378599</v>
      </c>
      <c r="VB40">
        <v>0</v>
      </c>
      <c r="VC40">
        <v>0</v>
      </c>
      <c r="VD40">
        <v>0</v>
      </c>
      <c r="VE40">
        <v>15.6224589406952</v>
      </c>
      <c r="VF40">
        <v>0</v>
      </c>
      <c r="VG40">
        <v>25.211361107262899</v>
      </c>
      <c r="VH40">
        <v>0</v>
      </c>
      <c r="VI40">
        <v>0</v>
      </c>
      <c r="VJ40">
        <v>0</v>
      </c>
      <c r="VK40">
        <v>0</v>
      </c>
      <c r="VL40">
        <v>147.46702647195301</v>
      </c>
      <c r="VM40">
        <v>25.236509004676002</v>
      </c>
      <c r="VN40">
        <v>0</v>
      </c>
      <c r="VO40">
        <v>0</v>
      </c>
      <c r="VP40">
        <v>0</v>
      </c>
      <c r="VQ40">
        <v>0</v>
      </c>
      <c r="VR40">
        <v>102.027749199848</v>
      </c>
      <c r="VS40">
        <v>24.975559888852398</v>
      </c>
      <c r="VT40">
        <v>0</v>
      </c>
      <c r="VU40">
        <v>0</v>
      </c>
      <c r="VV40">
        <v>0</v>
      </c>
      <c r="VW40">
        <v>2107.5155830312701</v>
      </c>
      <c r="VX40">
        <v>0</v>
      </c>
      <c r="VY40">
        <v>24.8724252553613</v>
      </c>
      <c r="VZ40">
        <v>0</v>
      </c>
      <c r="WA40">
        <v>0</v>
      </c>
      <c r="WB40">
        <v>0</v>
      </c>
      <c r="WC40">
        <v>0</v>
      </c>
      <c r="WD40">
        <v>4861.3445103574504</v>
      </c>
      <c r="WE40">
        <v>25.225058507856101</v>
      </c>
      <c r="WF40">
        <v>-4857.3486574210101</v>
      </c>
      <c r="WG40">
        <v>-8584.0910110160694</v>
      </c>
      <c r="WH40">
        <v>-4857.3486574210101</v>
      </c>
      <c r="WI40">
        <v>12215622.8830215</v>
      </c>
      <c r="WJ40">
        <v>0</v>
      </c>
      <c r="WK40">
        <v>3393.2285786170901</v>
      </c>
      <c r="WL40">
        <v>25.557119544854601</v>
      </c>
      <c r="WM40">
        <v>-3393.4732348882499</v>
      </c>
      <c r="WN40">
        <v>-5782.0612710186197</v>
      </c>
      <c r="WO40">
        <v>-3393.4732348882499</v>
      </c>
      <c r="WP40">
        <v>21.1111</v>
      </c>
      <c r="WQ40">
        <v>23.8889</v>
      </c>
      <c r="WR40">
        <v>0</v>
      </c>
      <c r="WS40">
        <v>6813.5083084163098</v>
      </c>
      <c r="WT40">
        <v>26.221186715386501</v>
      </c>
      <c r="WU40">
        <v>-6784.10250664257</v>
      </c>
      <c r="WV40">
        <v>-9979.8163414884093</v>
      </c>
      <c r="WW40">
        <v>-6784.10250664257</v>
      </c>
      <c r="WX40">
        <v>18900695.160640299</v>
      </c>
      <c r="WY40">
        <v>0</v>
      </c>
      <c r="WZ40">
        <v>5250.1931001778703</v>
      </c>
      <c r="XA40">
        <v>26.5364304602357</v>
      </c>
      <c r="XB40">
        <v>-5250.5734365384096</v>
      </c>
      <c r="XC40">
        <v>-7158.9978860595902</v>
      </c>
      <c r="XD40">
        <v>-5250.5734365384096</v>
      </c>
      <c r="XE40">
        <v>0</v>
      </c>
      <c r="XF40">
        <v>17637.619920770801</v>
      </c>
      <c r="XG40">
        <v>25.1776207974976</v>
      </c>
      <c r="XH40">
        <v>-17681.1296796815</v>
      </c>
      <c r="XI40">
        <v>-40487.292648148999</v>
      </c>
      <c r="XJ40">
        <v>-17681.1296796815</v>
      </c>
      <c r="XK40">
        <v>21.1111</v>
      </c>
      <c r="XL40">
        <v>23.8889</v>
      </c>
      <c r="XM40">
        <v>0</v>
      </c>
      <c r="XN40">
        <v>1417.99723423264</v>
      </c>
      <c r="XO40">
        <v>25.995553633805098</v>
      </c>
      <c r="XP40">
        <v>0</v>
      </c>
      <c r="XQ40">
        <v>0</v>
      </c>
      <c r="XR40">
        <v>0</v>
      </c>
      <c r="XS40">
        <v>0</v>
      </c>
      <c r="XT40">
        <v>936.71561546203998</v>
      </c>
      <c r="XU40">
        <v>26.402192738084199</v>
      </c>
      <c r="XV40">
        <v>0</v>
      </c>
      <c r="XW40">
        <v>0</v>
      </c>
      <c r="XX40">
        <v>0</v>
      </c>
      <c r="XY40">
        <v>0</v>
      </c>
      <c r="XZ40">
        <v>1897.5880919542999</v>
      </c>
      <c r="YA40">
        <v>26.3022165048266</v>
      </c>
      <c r="YB40">
        <v>0</v>
      </c>
      <c r="YC40">
        <v>0</v>
      </c>
      <c r="YD40">
        <v>0</v>
      </c>
      <c r="YE40">
        <v>0</v>
      </c>
      <c r="YF40">
        <v>1211.1968959630699</v>
      </c>
      <c r="YG40">
        <v>25.893449970169499</v>
      </c>
      <c r="YH40">
        <v>0</v>
      </c>
      <c r="YI40">
        <v>0</v>
      </c>
      <c r="YJ40">
        <v>0</v>
      </c>
      <c r="YK40">
        <v>0</v>
      </c>
      <c r="YL40">
        <v>5518.2810873807002</v>
      </c>
      <c r="YM40">
        <v>26.7852736928225</v>
      </c>
      <c r="YN40">
        <v>0</v>
      </c>
      <c r="YO40">
        <v>0</v>
      </c>
      <c r="YP40">
        <v>0</v>
      </c>
      <c r="YQ40">
        <v>0</v>
      </c>
      <c r="YR40">
        <v>890.709201481778</v>
      </c>
      <c r="YS40">
        <v>19.420804872024899</v>
      </c>
      <c r="YT40">
        <v>0</v>
      </c>
      <c r="YU40">
        <v>0</v>
      </c>
      <c r="YV40">
        <v>0</v>
      </c>
      <c r="YW40">
        <v>0</v>
      </c>
      <c r="YX40">
        <v>622.61901458754005</v>
      </c>
      <c r="YY40">
        <v>19.598070889075</v>
      </c>
      <c r="YZ40">
        <v>0</v>
      </c>
      <c r="ZA40">
        <v>0</v>
      </c>
      <c r="ZB40">
        <v>0</v>
      </c>
      <c r="ZC40">
        <v>0</v>
      </c>
      <c r="ZD40">
        <v>1111.1186640788701</v>
      </c>
      <c r="ZE40">
        <v>19.455103092819801</v>
      </c>
      <c r="ZF40">
        <v>0</v>
      </c>
      <c r="ZG40">
        <v>0</v>
      </c>
      <c r="ZH40">
        <v>0</v>
      </c>
      <c r="ZI40">
        <v>0</v>
      </c>
      <c r="ZJ40">
        <v>813.17223503330297</v>
      </c>
      <c r="ZK40">
        <v>19.1047483715613</v>
      </c>
      <c r="ZL40">
        <v>0</v>
      </c>
      <c r="ZM40">
        <v>0</v>
      </c>
      <c r="ZN40">
        <v>0</v>
      </c>
      <c r="ZO40">
        <v>0</v>
      </c>
      <c r="ZP40">
        <v>8573.6140894307391</v>
      </c>
      <c r="ZQ40">
        <v>17.9234159115111</v>
      </c>
      <c r="ZR40">
        <v>0</v>
      </c>
      <c r="ZS40">
        <v>0</v>
      </c>
      <c r="ZT40">
        <v>0</v>
      </c>
      <c r="ZU40">
        <v>0</v>
      </c>
      <c r="ZV40">
        <v>2195.3740287962901</v>
      </c>
      <c r="ZW40">
        <v>20.444114649771802</v>
      </c>
      <c r="ZX40">
        <v>0</v>
      </c>
      <c r="ZY40">
        <v>0</v>
      </c>
      <c r="ZZ40">
        <v>0</v>
      </c>
      <c r="AAA40">
        <v>0</v>
      </c>
      <c r="AAB40">
        <v>1517.17694076057</v>
      </c>
      <c r="AAC40">
        <v>20.6561974847308</v>
      </c>
      <c r="AAD40">
        <v>0</v>
      </c>
      <c r="AAE40">
        <v>0</v>
      </c>
      <c r="AAF40">
        <v>0</v>
      </c>
      <c r="AAG40">
        <v>0</v>
      </c>
      <c r="AAH40">
        <v>2677.5470408910201</v>
      </c>
      <c r="AAI40">
        <v>20.329638633803398</v>
      </c>
      <c r="AAJ40">
        <v>0</v>
      </c>
      <c r="AAK40">
        <v>0</v>
      </c>
      <c r="AAL40">
        <v>0</v>
      </c>
      <c r="AAM40">
        <v>0</v>
      </c>
      <c r="AAN40">
        <v>1782.09715285732</v>
      </c>
      <c r="AAO40">
        <v>20.000437756489301</v>
      </c>
      <c r="AAP40">
        <v>0</v>
      </c>
      <c r="AAQ40">
        <v>0</v>
      </c>
      <c r="AAR40">
        <v>0</v>
      </c>
      <c r="AAS40">
        <v>0</v>
      </c>
      <c r="AAT40">
        <v>15380.184893242</v>
      </c>
      <c r="AAU40">
        <v>18.282259958641301</v>
      </c>
      <c r="AAV40">
        <v>0</v>
      </c>
      <c r="AAW40">
        <v>0</v>
      </c>
      <c r="AAX40">
        <v>0</v>
      </c>
      <c r="AAY40">
        <v>0</v>
      </c>
      <c r="AAZ40">
        <v>2686.7097645461199</v>
      </c>
      <c r="ABA40">
        <v>20.4545037193026</v>
      </c>
      <c r="ABB40">
        <v>0</v>
      </c>
      <c r="ABC40">
        <v>0</v>
      </c>
      <c r="ABD40">
        <v>0</v>
      </c>
      <c r="ABE40">
        <v>0</v>
      </c>
      <c r="ABF40">
        <v>1840.0453864276701</v>
      </c>
      <c r="ABG40">
        <v>20.658862380894899</v>
      </c>
      <c r="ABH40">
        <v>0</v>
      </c>
      <c r="ABI40">
        <v>0</v>
      </c>
      <c r="ABJ40">
        <v>0</v>
      </c>
      <c r="ABK40">
        <v>0</v>
      </c>
      <c r="ABL40">
        <v>3191.5053184270901</v>
      </c>
      <c r="ABM40">
        <v>20.3726447136068</v>
      </c>
      <c r="ABN40">
        <v>0</v>
      </c>
      <c r="ABO40">
        <v>0</v>
      </c>
      <c r="ABP40">
        <v>0</v>
      </c>
      <c r="ABQ40">
        <v>0</v>
      </c>
      <c r="ABR40">
        <v>2113.4008716462799</v>
      </c>
      <c r="ABS40">
        <v>20.074096474552</v>
      </c>
      <c r="ABT40">
        <v>0</v>
      </c>
      <c r="ABU40">
        <v>0</v>
      </c>
      <c r="ABV40">
        <v>0</v>
      </c>
      <c r="ABW40">
        <v>0</v>
      </c>
      <c r="ABX40">
        <v>19605.962640955899</v>
      </c>
      <c r="ABY40">
        <v>18.306669638743401</v>
      </c>
      <c r="ABZ40">
        <v>0</v>
      </c>
      <c r="ACA40">
        <v>0</v>
      </c>
      <c r="ACB40">
        <v>0</v>
      </c>
      <c r="ACC40">
        <v>0.86762530243706804</v>
      </c>
      <c r="ACD40">
        <v>67747033.481904298</v>
      </c>
      <c r="ACE40">
        <v>108098.01</v>
      </c>
      <c r="ACF40">
        <v>22.8400974258637</v>
      </c>
      <c r="ACG40">
        <v>7.22</v>
      </c>
      <c r="ACH40">
        <v>1.6556093413220201</v>
      </c>
      <c r="ACI40">
        <v>126916.63041164</v>
      </c>
      <c r="ACJ40">
        <v>5.7442178606325198</v>
      </c>
      <c r="ACK40">
        <v>23.313163996943501</v>
      </c>
      <c r="ACL40">
        <v>28.3201998768549</v>
      </c>
      <c r="ACM40">
        <v>6.0640328869694899</v>
      </c>
      <c r="ACN40">
        <v>60462107.5092301</v>
      </c>
      <c r="ACO40">
        <v>99474.454412550098</v>
      </c>
      <c r="ACP40">
        <v>89406.139634507606</v>
      </c>
      <c r="ACR40">
        <v>59191.213077144399</v>
      </c>
      <c r="ACT40">
        <v>148597.352711652</v>
      </c>
      <c r="ACV40">
        <v>25.877998994614</v>
      </c>
      <c r="ACW40">
        <v>23.891505620615</v>
      </c>
      <c r="ACX40">
        <v>1.7</v>
      </c>
      <c r="ACY40">
        <v>6.6002115312360301</v>
      </c>
      <c r="ACZ40">
        <v>0.75023730830235402</v>
      </c>
      <c r="ADA40">
        <v>25.761209789940601</v>
      </c>
      <c r="ADB40">
        <v>23.8921314665883</v>
      </c>
      <c r="ADC40">
        <v>1.7</v>
      </c>
      <c r="ADD40">
        <v>6.3387338923994196</v>
      </c>
      <c r="ADE40">
        <v>0.75008320063627698</v>
      </c>
      <c r="ADF40">
        <v>25.7585825105539</v>
      </c>
      <c r="ADG40">
        <v>23.895527630188798</v>
      </c>
      <c r="ADH40">
        <v>1.7</v>
      </c>
      <c r="ADI40">
        <v>6.8814258543946698</v>
      </c>
      <c r="ADJ40">
        <v>0.75001258360922396</v>
      </c>
      <c r="ADK40">
        <v>25.190835208660602</v>
      </c>
      <c r="ADL40">
        <v>23.919284191543301</v>
      </c>
      <c r="ADM40">
        <v>1.7</v>
      </c>
      <c r="ADN40">
        <v>14.8432445507488</v>
      </c>
      <c r="ADO40">
        <v>0.75013909449980398</v>
      </c>
      <c r="ADP40">
        <v>25.731200985039798</v>
      </c>
      <c r="ADQ40">
        <v>23.934137217273801</v>
      </c>
      <c r="ADR40">
        <v>1.7</v>
      </c>
      <c r="ADS40">
        <v>6.0556789416082397</v>
      </c>
      <c r="ADT40">
        <v>0.70009115683593504</v>
      </c>
      <c r="ADU40">
        <v>25.515234185262699</v>
      </c>
      <c r="ADV40">
        <v>24.049802190343399</v>
      </c>
      <c r="ADW40">
        <v>1.7</v>
      </c>
      <c r="ADX40">
        <v>10.298021856786599</v>
      </c>
      <c r="ADY40">
        <v>0.75139903220358195</v>
      </c>
      <c r="ADZ40">
        <v>24.772445494927101</v>
      </c>
      <c r="AEA40">
        <v>23.4779862978815</v>
      </c>
      <c r="AEB40">
        <v>1.7</v>
      </c>
      <c r="AEC40">
        <v>10.1162635861719</v>
      </c>
      <c r="AED40">
        <v>0.75023478379587405</v>
      </c>
      <c r="AEE40">
        <v>24.878379691875999</v>
      </c>
      <c r="AEF40">
        <v>23.903364473457401</v>
      </c>
      <c r="AEG40">
        <v>1.7</v>
      </c>
      <c r="AEH40">
        <v>12.109955528699899</v>
      </c>
      <c r="AEI40">
        <v>0.75031355427692104</v>
      </c>
      <c r="AEJ40">
        <v>25.237043009541601</v>
      </c>
      <c r="AEK40">
        <v>23.9100760472449</v>
      </c>
      <c r="AEL40">
        <v>1.7</v>
      </c>
      <c r="AEM40">
        <v>6.2502339421024402</v>
      </c>
      <c r="AEN40">
        <v>0.69999565477306303</v>
      </c>
      <c r="AEO40">
        <v>25.150415535248499</v>
      </c>
      <c r="AEP40">
        <v>24.023215082084601</v>
      </c>
      <c r="AEQ40">
        <v>1.7</v>
      </c>
      <c r="AER40">
        <v>9.2002905480578807</v>
      </c>
      <c r="AES40">
        <v>0.75060042940846095</v>
      </c>
      <c r="AET40">
        <v>24.891505841986302</v>
      </c>
      <c r="AEU40">
        <v>23.653068471635201</v>
      </c>
      <c r="AEV40">
        <v>1.7</v>
      </c>
      <c r="AEW40">
        <v>8.1727935168807395</v>
      </c>
      <c r="AEX40">
        <v>0.72445660100702503</v>
      </c>
      <c r="AEY40">
        <v>24.8652891347114</v>
      </c>
      <c r="AEZ40">
        <v>23.894143104037099</v>
      </c>
      <c r="AFA40">
        <v>1.7</v>
      </c>
      <c r="AFB40">
        <v>11.278283296499501</v>
      </c>
      <c r="AFC40">
        <v>0.75009165702306102</v>
      </c>
      <c r="AFD40">
        <v>25.204911425145902</v>
      </c>
      <c r="AFE40">
        <v>23.9036294032359</v>
      </c>
      <c r="AFF40">
        <v>1.7</v>
      </c>
      <c r="AFG40">
        <v>7.00019919227383</v>
      </c>
      <c r="AFH40">
        <v>0.69995967778822199</v>
      </c>
      <c r="AFI40">
        <v>25.093505784653701</v>
      </c>
      <c r="AFJ40">
        <v>23.992831778074802</v>
      </c>
      <c r="AFK40">
        <v>1.7</v>
      </c>
      <c r="AFL40">
        <v>8.9104343992534005</v>
      </c>
      <c r="AFM40">
        <v>0.75033381240095298</v>
      </c>
      <c r="AFN40">
        <v>24.881011049144099</v>
      </c>
      <c r="AFO40">
        <v>23.671229600535899</v>
      </c>
      <c r="AFP40">
        <v>1.7</v>
      </c>
      <c r="AFQ40">
        <v>8.14203301284563</v>
      </c>
      <c r="AFR40">
        <v>0.72431531473117305</v>
      </c>
      <c r="AFS40">
        <v>-0.466175621736243</v>
      </c>
      <c r="AFT40">
        <v>-0.56884818198422205</v>
      </c>
      <c r="AFU40">
        <v>-0.56047672630705303</v>
      </c>
      <c r="AFV40">
        <v>-0.50508067362936804</v>
      </c>
      <c r="AFW40">
        <v>-0.30302145889995802</v>
      </c>
      <c r="AFX40">
        <v>-0.46956129367795002</v>
      </c>
      <c r="AFY40">
        <v>-0.34344669410659301</v>
      </c>
      <c r="AFZ40">
        <v>-0.42370092547282101</v>
      </c>
      <c r="AGA40">
        <v>-0.23176898241423</v>
      </c>
      <c r="AGB40">
        <v>-0.38560543144363602</v>
      </c>
      <c r="AGC40">
        <v>-0.26118513504611002</v>
      </c>
      <c r="AGD40">
        <v>-0.34448707693129199</v>
      </c>
      <c r="AGE40">
        <v>-0.62615222100412604</v>
      </c>
      <c r="AGF40">
        <v>-0.56085054541152901</v>
      </c>
      <c r="AGG40">
        <v>-0.39308611473629801</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Y40">
        <v>0</v>
      </c>
      <c r="AHZ40">
        <v>0</v>
      </c>
      <c r="AIB40">
        <v>0</v>
      </c>
      <c r="AID40">
        <v>0</v>
      </c>
      <c r="AIF40">
        <v>0</v>
      </c>
      <c r="AIH40">
        <v>0</v>
      </c>
      <c r="AIJ40">
        <v>0</v>
      </c>
      <c r="AIL40">
        <v>0</v>
      </c>
      <c r="AIN40">
        <v>0</v>
      </c>
      <c r="AIP40">
        <v>0</v>
      </c>
      <c r="AIR40">
        <v>0</v>
      </c>
      <c r="AIT40">
        <v>0</v>
      </c>
      <c r="AIV40">
        <v>0</v>
      </c>
      <c r="AIX40">
        <v>0</v>
      </c>
      <c r="AIZ40">
        <v>0</v>
      </c>
      <c r="AJB40">
        <v>0</v>
      </c>
      <c r="AJD40">
        <v>0</v>
      </c>
      <c r="AJE40">
        <v>2.7301154550644201E-3</v>
      </c>
      <c r="AJG40">
        <v>207154.01766933099</v>
      </c>
      <c r="AJJ40">
        <v>14388.4949584312</v>
      </c>
      <c r="AJL40">
        <v>235.17477943427599</v>
      </c>
      <c r="AJM40">
        <v>105.590770815048</v>
      </c>
      <c r="AJN40">
        <v>372.01112497995001</v>
      </c>
      <c r="AJO40">
        <v>445.24481098436598</v>
      </c>
      <c r="AJP40">
        <v>542.59804392775902</v>
      </c>
      <c r="AJQ40">
        <v>170.671258250238</v>
      </c>
      <c r="AJR40">
        <v>458.69368763150698</v>
      </c>
      <c r="AJS40">
        <v>536.48046566374705</v>
      </c>
      <c r="AJT40">
        <v>663.06102066789401</v>
      </c>
      <c r="AJU40">
        <v>52.970697246013003</v>
      </c>
      <c r="AJV40">
        <v>318.26839694086499</v>
      </c>
      <c r="AJW40">
        <v>138.5441544281</v>
      </c>
      <c r="AJX40">
        <v>405.42868432130501</v>
      </c>
      <c r="AJY40">
        <v>0</v>
      </c>
      <c r="AJZ40">
        <v>0</v>
      </c>
      <c r="AKA40">
        <v>0</v>
      </c>
      <c r="AKB40">
        <v>207154.01766933099</v>
      </c>
      <c r="AKC40">
        <v>0</v>
      </c>
      <c r="AKD40">
        <v>0</v>
      </c>
      <c r="AKE40">
        <v>0</v>
      </c>
      <c r="AKF40">
        <v>0</v>
      </c>
      <c r="AKG40">
        <v>14.6862506171141</v>
      </c>
      <c r="AKH40">
        <v>14.6862506171141</v>
      </c>
      <c r="AKI40">
        <v>0</v>
      </c>
      <c r="AKJ40">
        <v>0</v>
      </c>
      <c r="AKK40">
        <v>0</v>
      </c>
      <c r="AKL40">
        <v>0</v>
      </c>
      <c r="AKM40">
        <v>0</v>
      </c>
      <c r="AKN40">
        <v>14.6862506171141</v>
      </c>
      <c r="AKO40">
        <v>14.6862506171141</v>
      </c>
      <c r="AKP40">
        <v>0</v>
      </c>
      <c r="AKQ40">
        <v>0</v>
      </c>
      <c r="AKR40">
        <v>0</v>
      </c>
      <c r="AKV40">
        <v>1673786.97287559</v>
      </c>
      <c r="AKZ40">
        <v>4674616.5748551702</v>
      </c>
      <c r="ALD40">
        <v>28.133230094660199</v>
      </c>
      <c r="ALE40">
        <v>23.395439640088199</v>
      </c>
      <c r="ALF40">
        <v>12.128065773938999</v>
      </c>
      <c r="ALG40">
        <v>240183.77919087099</v>
      </c>
      <c r="ALH40">
        <v>2980.8845181818201</v>
      </c>
      <c r="ALJ40">
        <v>14.683481611831301</v>
      </c>
      <c r="ALK40">
        <v>8.9555594410199602E-3</v>
      </c>
      <c r="ALL40">
        <v>13.3470230111022</v>
      </c>
      <c r="ALM40">
        <v>26.3123229397243</v>
      </c>
      <c r="ALN40">
        <v>13.3470230111022</v>
      </c>
      <c r="ALO40">
        <v>0</v>
      </c>
      <c r="ALP40">
        <v>25.664659715161701</v>
      </c>
      <c r="ALQ40">
        <v>9.3767025492225396E-3</v>
      </c>
      <c r="ALR40">
        <v>45.632295366775601</v>
      </c>
      <c r="ALS40">
        <v>13.3470230111022</v>
      </c>
      <c r="ALT40">
        <v>14.683481778145801</v>
      </c>
      <c r="ALU40">
        <v>13.3470230111022</v>
      </c>
      <c r="ALV40">
        <v>15.559999419335799</v>
      </c>
      <c r="ALW40">
        <v>13.3470230111022</v>
      </c>
      <c r="ALX40">
        <v>7.22</v>
      </c>
      <c r="ALY40">
        <v>3.1791467412331802E-3</v>
      </c>
      <c r="ALZ40">
        <v>22.808609242938498</v>
      </c>
      <c r="AMA40">
        <v>3.1791467412331802E-3</v>
      </c>
      <c r="AMB40">
        <v>0</v>
      </c>
      <c r="AMC40">
        <v>22.8400974258637</v>
      </c>
      <c r="AMD40">
        <v>1.65560889811061E-3</v>
      </c>
      <c r="AME40">
        <v>22.808609242938498</v>
      </c>
      <c r="AMF40">
        <v>3.1791467412331802E-3</v>
      </c>
      <c r="AMG40">
        <v>7.22</v>
      </c>
      <c r="AMH40">
        <v>3.1791467412331802E-3</v>
      </c>
      <c r="AMI40">
        <v>1.21280625272207E-2</v>
      </c>
      <c r="AMJ40">
        <v>4.2474999999999996</v>
      </c>
      <c r="AMK40">
        <v>19.589686569420099</v>
      </c>
      <c r="AML40">
        <v>0.56057094713533695</v>
      </c>
      <c r="AMM40">
        <v>17.924477086466599</v>
      </c>
      <c r="AMN40">
        <v>1.01181953838163</v>
      </c>
      <c r="AMO40">
        <v>19.739160735178</v>
      </c>
      <c r="AMP40">
        <v>0.302496232924369</v>
      </c>
      <c r="AMQ40">
        <v>20.1018006803059</v>
      </c>
      <c r="AMR40">
        <v>0.48398946029158502</v>
      </c>
      <c r="AMS40">
        <v>19.620514860694399</v>
      </c>
      <c r="AMT40">
        <v>0.59065696103998799</v>
      </c>
      <c r="AMU40">
        <v>18.2824076858067</v>
      </c>
      <c r="AMV40">
        <v>1.3399951112647699</v>
      </c>
      <c r="AMW40">
        <v>20.8138835764174</v>
      </c>
      <c r="AMX40">
        <v>0.51967867672185097</v>
      </c>
      <c r="AMY40">
        <v>20.396264505021001</v>
      </c>
      <c r="AMZ40">
        <v>0.84414747197915496</v>
      </c>
      <c r="ANA40">
        <v>20.9734200159719</v>
      </c>
      <c r="ANB40">
        <v>0.82573824962658804</v>
      </c>
      <c r="ANC40">
        <v>20.630755885484302</v>
      </c>
      <c r="AND40">
        <v>1.0641313770407701</v>
      </c>
      <c r="ANE40">
        <v>18.305987477761899</v>
      </c>
      <c r="ANF40">
        <v>1.92224647783261</v>
      </c>
      <c r="ANG40">
        <v>20.867887916969401</v>
      </c>
      <c r="ANH40">
        <v>0.63587850909617905</v>
      </c>
      <c r="ANI40">
        <v>20.4934586655049</v>
      </c>
      <c r="ANJ40">
        <v>0.97268212806383103</v>
      </c>
      <c r="ANK40">
        <v>20.979280329317799</v>
      </c>
      <c r="ANL40">
        <v>1.0167469719633799</v>
      </c>
      <c r="ANM40">
        <v>20.684923536622598</v>
      </c>
      <c r="ANN40">
        <v>1.2562448977401599</v>
      </c>
      <c r="ANO40">
        <v>2.9495331397729099</v>
      </c>
      <c r="ANP40">
        <v>4.5936908866331398</v>
      </c>
      <c r="ANQ40">
        <v>5.8037989846961597</v>
      </c>
      <c r="ANR40">
        <v>17.924477086466599</v>
      </c>
      <c r="ANS40">
        <v>19.596827696279799</v>
      </c>
      <c r="ANT40">
        <v>19.129698428124399</v>
      </c>
      <c r="ANU40">
        <v>19.430201936667899</v>
      </c>
      <c r="ANV40">
        <v>19.420710006040601</v>
      </c>
      <c r="ANW40">
        <v>18.2824076858067</v>
      </c>
      <c r="ANX40">
        <v>20.648700179441899</v>
      </c>
      <c r="ANY40">
        <v>20.039198291240901</v>
      </c>
      <c r="ANZ40">
        <v>20.291218937448399</v>
      </c>
      <c r="AOA40">
        <v>20.439158823806999</v>
      </c>
      <c r="AOB40">
        <v>18.305987477761899</v>
      </c>
      <c r="AOC40">
        <v>20.649704198677799</v>
      </c>
      <c r="AOD40">
        <v>20.111275124799398</v>
      </c>
      <c r="AOE40">
        <v>20.338236614102001</v>
      </c>
      <c r="AOF40">
        <v>20.449063948054299</v>
      </c>
      <c r="AOG40">
        <v>25.664659715161701</v>
      </c>
      <c r="AOH40">
        <v>4.2474999999999996</v>
      </c>
      <c r="AOI40">
        <v>25.7096435194759</v>
      </c>
      <c r="AOJ40">
        <v>4.2474999999999996</v>
      </c>
    </row>
    <row r="41" spans="1:1076">
      <c r="A41" t="s">
        <v>2985</v>
      </c>
      <c r="B41">
        <v>27.422499999999999</v>
      </c>
      <c r="D41">
        <v>18.208351475766499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1640.41608806248</v>
      </c>
      <c r="EN41">
        <v>1116.8725284386101</v>
      </c>
      <c r="EO41">
        <v>3254.3542256877199</v>
      </c>
      <c r="EP41">
        <v>7528.32092426908</v>
      </c>
      <c r="EQ41">
        <v>0</v>
      </c>
      <c r="ER41">
        <v>1728.92212600414</v>
      </c>
      <c r="ES41">
        <v>1188.8718768800099</v>
      </c>
      <c r="ET41">
        <v>3498.5409915591999</v>
      </c>
      <c r="EU41">
        <v>32.495308157520803</v>
      </c>
      <c r="EV41">
        <v>8043.8316963512498</v>
      </c>
      <c r="EW41">
        <v>0</v>
      </c>
      <c r="EX41">
        <v>1691.7317600470899</v>
      </c>
      <c r="EY41">
        <v>5.90321262328251</v>
      </c>
      <c r="EZ41">
        <v>1167.23809513632</v>
      </c>
      <c r="FA41">
        <v>3453.8008310366299</v>
      </c>
      <c r="FB41">
        <v>32.512362894056899</v>
      </c>
      <c r="FC41">
        <v>7969.6327141368401</v>
      </c>
      <c r="FD41">
        <v>0</v>
      </c>
      <c r="FE41">
        <v>0</v>
      </c>
      <c r="FF41">
        <v>0</v>
      </c>
      <c r="FG41">
        <v>0</v>
      </c>
      <c r="FH41">
        <v>0</v>
      </c>
      <c r="FI41">
        <v>0</v>
      </c>
      <c r="FJ41">
        <v>0</v>
      </c>
      <c r="FK41">
        <v>0</v>
      </c>
      <c r="FL41">
        <v>0</v>
      </c>
      <c r="FM41">
        <v>0</v>
      </c>
      <c r="FN41">
        <v>0</v>
      </c>
      <c r="FO41">
        <v>2.45251372506161E-2</v>
      </c>
      <c r="FP41">
        <v>0</v>
      </c>
      <c r="FQ41">
        <v>3.7712464405102401E-3</v>
      </c>
      <c r="FR41">
        <v>0</v>
      </c>
      <c r="FS41">
        <v>7969.6327141368401</v>
      </c>
      <c r="FT41">
        <v>0</v>
      </c>
      <c r="FU41">
        <v>2690.42150166386</v>
      </c>
      <c r="FV41">
        <v>0</v>
      </c>
      <c r="FW41">
        <v>0</v>
      </c>
      <c r="FX41">
        <v>2.4007680683181399E-3</v>
      </c>
      <c r="FY41">
        <v>2.45251372506161E-2</v>
      </c>
      <c r="FZ41">
        <v>0</v>
      </c>
      <c r="GA41">
        <v>3.7712464405102401E-3</v>
      </c>
      <c r="GB41">
        <v>124.058873415961</v>
      </c>
      <c r="GC41">
        <v>37.037968522553001</v>
      </c>
      <c r="GD41">
        <v>-36.2703552435433</v>
      </c>
      <c r="GE41">
        <v>23.284380911956301</v>
      </c>
      <c r="GF41">
        <v>73.608583430479399</v>
      </c>
      <c r="GG41">
        <v>-30.5292746554857</v>
      </c>
      <c r="GH41">
        <v>333.174229598865</v>
      </c>
      <c r="GI41">
        <v>171.82305446094901</v>
      </c>
      <c r="GJ41">
        <v>115.03433946862199</v>
      </c>
      <c r="GK41">
        <v>321.06032408976398</v>
      </c>
      <c r="GL41">
        <v>284.61105936052297</v>
      </c>
      <c r="GM41">
        <v>420.33631157541299</v>
      </c>
      <c r="GN41">
        <v>4.0174913847419296</v>
      </c>
      <c r="GO41">
        <v>24.645625768642599</v>
      </c>
      <c r="GP41">
        <v>25.1193551826175</v>
      </c>
      <c r="GQ41">
        <v>-13.562511210055201</v>
      </c>
      <c r="GR41">
        <v>-206.774964294244</v>
      </c>
      <c r="GS41">
        <v>-813.05801202611201</v>
      </c>
      <c r="GT41">
        <v>9.8585343749820495</v>
      </c>
      <c r="GU41">
        <v>25.172285110947101</v>
      </c>
      <c r="GV41">
        <v>25.6115803407634</v>
      </c>
      <c r="GW41">
        <v>-9.4907593087778892</v>
      </c>
      <c r="GX41">
        <v>-131.57631540326301</v>
      </c>
      <c r="GY41">
        <v>-516.08335358885097</v>
      </c>
      <c r="GZ41">
        <v>79.960857437518897</v>
      </c>
      <c r="HA41">
        <v>25.340176505085001</v>
      </c>
      <c r="HB41">
        <v>25.899944574237999</v>
      </c>
      <c r="HC41">
        <v>0.25984706955433701</v>
      </c>
      <c r="HD41">
        <v>-219.69627417034201</v>
      </c>
      <c r="HE41">
        <v>-1108.0507700170101</v>
      </c>
      <c r="HF41">
        <v>55.383672023127303</v>
      </c>
      <c r="HG41">
        <v>25.3116117407723</v>
      </c>
      <c r="HH41">
        <v>26.173110406145501</v>
      </c>
      <c r="HI41">
        <v>67.732522942115196</v>
      </c>
      <c r="HJ41">
        <v>-62.640183208413703</v>
      </c>
      <c r="HK41">
        <v>-674.71754596842902</v>
      </c>
      <c r="HL41">
        <v>197.97234874159599</v>
      </c>
      <c r="HM41">
        <v>25.773747499569701</v>
      </c>
      <c r="HN41">
        <v>25.6237155961559</v>
      </c>
      <c r="HO41">
        <v>199.37962257981599</v>
      </c>
      <c r="HP41">
        <v>96.8974485051437</v>
      </c>
      <c r="HQ41">
        <v>25.6411871956462</v>
      </c>
      <c r="HR41">
        <v>98.785540441252806</v>
      </c>
      <c r="HS41">
        <v>167.35776736217699</v>
      </c>
      <c r="HT41">
        <v>25.9885669283303</v>
      </c>
      <c r="HU41">
        <v>25.716835812416502</v>
      </c>
      <c r="HV41">
        <v>117.592853354469</v>
      </c>
      <c r="HW41">
        <v>94.924434692450305</v>
      </c>
      <c r="HX41">
        <v>26.0035690042528</v>
      </c>
      <c r="HY41">
        <v>65.332238229007004</v>
      </c>
      <c r="HZ41">
        <v>26.414028234132001</v>
      </c>
      <c r="IA41">
        <v>25.893306455187101</v>
      </c>
      <c r="IB41">
        <v>232.477784033636</v>
      </c>
      <c r="IC41">
        <v>474.12208164590299</v>
      </c>
      <c r="ID41">
        <v>240.561136052378</v>
      </c>
      <c r="IE41">
        <v>26.536838122742299</v>
      </c>
      <c r="IF41">
        <v>189.506372761157</v>
      </c>
      <c r="IG41">
        <v>46.6880392113205</v>
      </c>
      <c r="IH41">
        <v>27.260702802944699</v>
      </c>
      <c r="II41">
        <v>26.264295856942098</v>
      </c>
      <c r="IJ41">
        <v>170.58079066784401</v>
      </c>
      <c r="IK41">
        <v>61.620647853716399</v>
      </c>
      <c r="IL41">
        <v>303.73853742099101</v>
      </c>
      <c r="IM41">
        <v>214.44105064248001</v>
      </c>
      <c r="IN41">
        <v>27.4217947368663</v>
      </c>
      <c r="IO41">
        <v>0.52736397986332995</v>
      </c>
      <c r="IP41">
        <v>186.02771509064999</v>
      </c>
      <c r="IQ41">
        <v>77.562389002974697</v>
      </c>
      <c r="IR41">
        <v>62.0182843206629</v>
      </c>
      <c r="IS41">
        <v>150.13064395074801</v>
      </c>
      <c r="IT41">
        <v>139.18978629165699</v>
      </c>
      <c r="IU41">
        <v>-900.78156977436697</v>
      </c>
      <c r="IV41">
        <v>12.8631110261834</v>
      </c>
      <c r="IW41">
        <v>24.972333420528201</v>
      </c>
      <c r="IX41">
        <v>25.6411871956462</v>
      </c>
      <c r="IY41">
        <v>33.214610916024398</v>
      </c>
      <c r="IZ41">
        <v>-135.483606175483</v>
      </c>
      <c r="JA41">
        <v>-870.80120500213002</v>
      </c>
      <c r="JB41">
        <v>18.374989354193399</v>
      </c>
      <c r="JC41">
        <v>25.394705786959499</v>
      </c>
      <c r="JD41">
        <v>26.0035690042528</v>
      </c>
      <c r="JE41">
        <v>24.597127859338499</v>
      </c>
      <c r="JF41">
        <v>-71.104477679814195</v>
      </c>
      <c r="JG41">
        <v>-513.66116767057702</v>
      </c>
      <c r="JH41">
        <v>101.209032087919</v>
      </c>
      <c r="JI41">
        <v>25.709541495716302</v>
      </c>
      <c r="JJ41">
        <v>26.536838122742299</v>
      </c>
      <c r="JK41">
        <v>113.739007200648</v>
      </c>
      <c r="JL41">
        <v>-110.413341497701</v>
      </c>
      <c r="JM41">
        <v>-1134.1371774469701</v>
      </c>
      <c r="JN41">
        <v>63.615078182082698</v>
      </c>
      <c r="JO41">
        <v>25.9781429258747</v>
      </c>
      <c r="JP41">
        <v>27.4217947368663</v>
      </c>
      <c r="JQ41">
        <v>1.4331017378419599</v>
      </c>
      <c r="JR41">
        <v>186.48805353315299</v>
      </c>
      <c r="JS41">
        <v>1.00448760143098</v>
      </c>
      <c r="JT41">
        <v>-36.303092386046998</v>
      </c>
      <c r="JU41">
        <v>-851.55316562410303</v>
      </c>
      <c r="JV41">
        <v>283.65836358993698</v>
      </c>
      <c r="JW41">
        <v>380.73994737200201</v>
      </c>
      <c r="JX41">
        <v>384.854702848199</v>
      </c>
      <c r="JY41">
        <v>222.943541752681</v>
      </c>
      <c r="JZ41">
        <v>276.04851842004098</v>
      </c>
      <c r="KA41">
        <v>241.05302726970501</v>
      </c>
      <c r="KB41">
        <v>561.19144118158795</v>
      </c>
      <c r="KC41">
        <v>532.74970099615905</v>
      </c>
      <c r="KD41">
        <v>495.14188766395802</v>
      </c>
      <c r="KE41">
        <v>373.64952893960799</v>
      </c>
      <c r="KF41">
        <v>37.653545491491798</v>
      </c>
      <c r="KG41">
        <v>1461.21701493211</v>
      </c>
      <c r="KH41">
        <v>0.87645672132436303</v>
      </c>
      <c r="KI41">
        <v>400.89188961485002</v>
      </c>
      <c r="KJ41">
        <v>428.30888408602601</v>
      </c>
      <c r="KK41">
        <v>118.52086166194</v>
      </c>
      <c r="KL41">
        <v>27.305795701471698</v>
      </c>
      <c r="KM41">
        <v>26.826585760486001</v>
      </c>
      <c r="KN41">
        <v>502.45127688520398</v>
      </c>
      <c r="KO41">
        <v>28.2665655827814</v>
      </c>
      <c r="KP41">
        <v>50.956022057652703</v>
      </c>
      <c r="KQ41">
        <v>519.02033207418401</v>
      </c>
      <c r="KR41">
        <v>1542.9415693395399</v>
      </c>
      <c r="KS41">
        <v>89.643076780413693</v>
      </c>
      <c r="KT41">
        <v>27.641539091007001</v>
      </c>
      <c r="KU41">
        <v>27.1318602259873</v>
      </c>
      <c r="KV41">
        <v>307.80083170225203</v>
      </c>
      <c r="KW41">
        <v>28.598123772561401</v>
      </c>
      <c r="KX41">
        <v>50.666930326662403</v>
      </c>
      <c r="KY41">
        <v>322.02037047564198</v>
      </c>
      <c r="KZ41">
        <v>962.86907405214095</v>
      </c>
      <c r="LA41">
        <v>234.768056741778</v>
      </c>
      <c r="LB41">
        <v>28.001361179681201</v>
      </c>
      <c r="LC41">
        <v>27.644206108098501</v>
      </c>
      <c r="LD41">
        <v>666.01076634942103</v>
      </c>
      <c r="LE41">
        <v>28.911728166942101</v>
      </c>
      <c r="LF41">
        <v>50.966204345640399</v>
      </c>
      <c r="LG41">
        <v>599.72801115749405</v>
      </c>
      <c r="LH41">
        <v>1507.1862856273599</v>
      </c>
      <c r="LI41">
        <v>160.99394049149001</v>
      </c>
      <c r="LJ41">
        <v>28.0334431233887</v>
      </c>
      <c r="LK41">
        <v>28.344381086083899</v>
      </c>
      <c r="LL41">
        <v>606.89355409327595</v>
      </c>
      <c r="LM41">
        <v>28.6967583171661</v>
      </c>
      <c r="LN41">
        <v>49.496567017112199</v>
      </c>
      <c r="LO41">
        <v>436.70737764601</v>
      </c>
      <c r="LP41">
        <v>878.88183591279096</v>
      </c>
      <c r="LQ41">
        <v>52.072192362124802</v>
      </c>
      <c r="LR41">
        <v>19.760102533508</v>
      </c>
      <c r="LS41">
        <v>16.314</v>
      </c>
      <c r="LT41">
        <v>120.124023697246</v>
      </c>
      <c r="LU41">
        <v>-1396.9199166036201</v>
      </c>
      <c r="LV41">
        <v>21.279451197959801</v>
      </c>
      <c r="LW41">
        <v>24.106108730203299</v>
      </c>
      <c r="LX41">
        <v>689.80923350312003</v>
      </c>
      <c r="LY41">
        <v>42.078356588475103</v>
      </c>
      <c r="LZ41">
        <v>19.9289760536047</v>
      </c>
      <c r="MA41">
        <v>16.314</v>
      </c>
      <c r="MB41">
        <v>75.285611007921204</v>
      </c>
      <c r="MC41">
        <v>-970.02725230542796</v>
      </c>
      <c r="MD41">
        <v>21.572085446972402</v>
      </c>
      <c r="ME41">
        <v>24.4962001775712</v>
      </c>
      <c r="MF41">
        <v>466.53932566232402</v>
      </c>
      <c r="MG41">
        <v>108.358206437961</v>
      </c>
      <c r="MH41">
        <v>19.899303480211302</v>
      </c>
      <c r="MI41">
        <v>16.314</v>
      </c>
      <c r="MJ41">
        <v>132.35588701092499</v>
      </c>
      <c r="MK41">
        <v>-1672.0346250155601</v>
      </c>
      <c r="ML41">
        <v>21.653219825700099</v>
      </c>
      <c r="MM41">
        <v>24.819819576529799</v>
      </c>
      <c r="MN41">
        <v>789.99308684498897</v>
      </c>
      <c r="MO41">
        <v>76.137449423712397</v>
      </c>
      <c r="MP41">
        <v>19.848865409472399</v>
      </c>
      <c r="MQ41">
        <v>16.314</v>
      </c>
      <c r="MR41">
        <v>187.72251738345901</v>
      </c>
      <c r="MS41">
        <v>-907.28437134069998</v>
      </c>
      <c r="MT41">
        <v>21.543010355958899</v>
      </c>
      <c r="MU41">
        <v>25.180445819509401</v>
      </c>
      <c r="MV41">
        <v>591.12870941871302</v>
      </c>
      <c r="MW41">
        <v>90.395371302457505</v>
      </c>
      <c r="MX41">
        <v>22.731082398902899</v>
      </c>
      <c r="MY41">
        <v>24.098079798795901</v>
      </c>
      <c r="MZ41">
        <v>1029.6978337963801</v>
      </c>
      <c r="NA41">
        <v>629.23719014199003</v>
      </c>
      <c r="NB41">
        <v>23.181859896500999</v>
      </c>
      <c r="NC41">
        <v>25.158373403608799</v>
      </c>
      <c r="ND41">
        <v>1019.17441650093</v>
      </c>
      <c r="NE41">
        <v>69.067158468281306</v>
      </c>
      <c r="NF41">
        <v>23.1204082220872</v>
      </c>
      <c r="NG41">
        <v>24.636597870514901</v>
      </c>
      <c r="NH41">
        <v>700.75233117989296</v>
      </c>
      <c r="NI41">
        <v>465.43413110422603</v>
      </c>
      <c r="NJ41">
        <v>23.546166689471001</v>
      </c>
      <c r="NK41">
        <v>25.483936233810301</v>
      </c>
      <c r="NL41">
        <v>679.94712748229801</v>
      </c>
      <c r="NM41">
        <v>155.49639087482899</v>
      </c>
      <c r="NN41">
        <v>23.035779593962801</v>
      </c>
      <c r="NO41">
        <v>24.6156354080181</v>
      </c>
      <c r="NP41">
        <v>1177.2412794197601</v>
      </c>
      <c r="NQ41">
        <v>545.64316636237004</v>
      </c>
      <c r="NR41">
        <v>23.6796041544989</v>
      </c>
      <c r="NS41">
        <v>25.997051120377101</v>
      </c>
      <c r="NT41">
        <v>1213.3824869892901</v>
      </c>
      <c r="NU41">
        <v>109.106860746246</v>
      </c>
      <c r="NV41">
        <v>22.8842301192145</v>
      </c>
      <c r="NW41">
        <v>24.474601606452701</v>
      </c>
      <c r="NX41">
        <v>2.05902157270988</v>
      </c>
      <c r="NY41">
        <v>863.04508367069695</v>
      </c>
      <c r="NZ41">
        <v>446.19572138736498</v>
      </c>
      <c r="OA41">
        <v>23.5731661276624</v>
      </c>
      <c r="OB41">
        <v>26.779020335187699</v>
      </c>
      <c r="OC41">
        <v>1.7</v>
      </c>
      <c r="OD41">
        <v>876.60012797133402</v>
      </c>
      <c r="OE41">
        <v>2.05902157270988</v>
      </c>
      <c r="OF41">
        <v>1.7</v>
      </c>
      <c r="OG41">
        <v>89.412313157424194</v>
      </c>
      <c r="OH41">
        <v>22.719039222411698</v>
      </c>
      <c r="OI41">
        <v>24.286138435141901</v>
      </c>
      <c r="OJ41">
        <v>1206.69595313169</v>
      </c>
      <c r="OK41">
        <v>778.93362062778601</v>
      </c>
      <c r="OL41">
        <v>23.195071098502599</v>
      </c>
      <c r="OM41">
        <v>25.536944248899101</v>
      </c>
      <c r="ON41">
        <v>1294.0844899578899</v>
      </c>
      <c r="OO41">
        <v>68.021224753727594</v>
      </c>
      <c r="OP41">
        <v>23.084264747768401</v>
      </c>
      <c r="OQ41">
        <v>24.755652118661999</v>
      </c>
      <c r="OR41">
        <v>819.100115741992</v>
      </c>
      <c r="OS41">
        <v>572.28914836332501</v>
      </c>
      <c r="OT41">
        <v>23.525552688989301</v>
      </c>
      <c r="OU41">
        <v>25.816151093900999</v>
      </c>
      <c r="OV41">
        <v>857.96961579598405</v>
      </c>
      <c r="OW41">
        <v>150.99910604165899</v>
      </c>
      <c r="OX41">
        <v>23.005585276755301</v>
      </c>
      <c r="OY41">
        <v>24.832922917254201</v>
      </c>
      <c r="OZ41">
        <v>1358.0690303251299</v>
      </c>
      <c r="PA41">
        <v>741.28440663495496</v>
      </c>
      <c r="PB41">
        <v>23.631871393602001</v>
      </c>
      <c r="PC41">
        <v>26.296049300494001</v>
      </c>
      <c r="PD41">
        <v>1499.6619299572999</v>
      </c>
      <c r="PE41">
        <v>105.503333398858</v>
      </c>
      <c r="PF41">
        <v>22.839376821717</v>
      </c>
      <c r="PG41">
        <v>24.7922817615135</v>
      </c>
      <c r="PH41">
        <v>2.4462666596297802</v>
      </c>
      <c r="PI41">
        <v>985.34483405379001</v>
      </c>
      <c r="PJ41">
        <v>558.95439334454898</v>
      </c>
      <c r="PK41">
        <v>23.538891578112501</v>
      </c>
      <c r="PL41">
        <v>27.020434838161201</v>
      </c>
      <c r="PM41">
        <v>2.1630120733396598</v>
      </c>
      <c r="PN41">
        <v>1083.12463775368</v>
      </c>
      <c r="PO41">
        <v>25.020282262257901</v>
      </c>
      <c r="PP41">
        <v>25.484483696053299</v>
      </c>
      <c r="PQ41">
        <v>25.9395880786604</v>
      </c>
      <c r="PR41">
        <v>26.703007149531601</v>
      </c>
      <c r="PS41">
        <v>24.290949379252101</v>
      </c>
      <c r="PT41">
        <v>25.721663436965802</v>
      </c>
      <c r="PU41">
        <v>26.049468882090501</v>
      </c>
      <c r="PV41">
        <v>26.7451888117015</v>
      </c>
      <c r="PW41">
        <v>28.0595067247116</v>
      </c>
      <c r="PX41">
        <v>24.8713280272476</v>
      </c>
      <c r="PY41">
        <v>26.392848688075102</v>
      </c>
      <c r="PZ41">
        <v>26.6720787509277</v>
      </c>
      <c r="QA41">
        <v>27.338338711919199</v>
      </c>
      <c r="QB41">
        <v>28.5283428314989</v>
      </c>
      <c r="QC41">
        <v>26.2121691273564</v>
      </c>
      <c r="QD41">
        <v>21.9392953557768</v>
      </c>
      <c r="QE41">
        <v>25.690060447492598</v>
      </c>
      <c r="QF41">
        <v>26.015359744187901</v>
      </c>
      <c r="QG41">
        <v>27.258783064693699</v>
      </c>
      <c r="QH41">
        <v>28.270349379835601</v>
      </c>
      <c r="QI41">
        <v>25.016056409649</v>
      </c>
      <c r="QJ41">
        <v>25.430837668332099</v>
      </c>
      <c r="QK41">
        <v>25.753359607977</v>
      </c>
      <c r="QL41">
        <v>26.3354926557206</v>
      </c>
      <c r="QM41">
        <v>27.536589365447501</v>
      </c>
      <c r="QN41">
        <v>2440.9418402975102</v>
      </c>
      <c r="QO41">
        <v>25.1933217728503</v>
      </c>
      <c r="QP41">
        <v>-42.0697618335033</v>
      </c>
      <c r="QQ41">
        <v>25.792560478013499</v>
      </c>
      <c r="QR41">
        <v>26.085262301230099</v>
      </c>
      <c r="QS41">
        <v>26.640366052925199</v>
      </c>
      <c r="QT41">
        <v>27.666618012769</v>
      </c>
      <c r="QU41">
        <v>25.691398551019901</v>
      </c>
      <c r="QV41">
        <v>18.315957001607401</v>
      </c>
      <c r="QW41">
        <v>0</v>
      </c>
      <c r="QX41">
        <v>0</v>
      </c>
      <c r="QY41">
        <v>0</v>
      </c>
      <c r="QZ41">
        <v>0</v>
      </c>
      <c r="RA41">
        <v>0</v>
      </c>
      <c r="RB41">
        <v>0</v>
      </c>
      <c r="RC41">
        <v>0</v>
      </c>
      <c r="RD41">
        <v>0</v>
      </c>
      <c r="RE41">
        <v>0</v>
      </c>
      <c r="RF41">
        <v>0</v>
      </c>
      <c r="RG41">
        <v>0</v>
      </c>
      <c r="RH41">
        <v>0</v>
      </c>
      <c r="RI41">
        <v>0</v>
      </c>
      <c r="RJ41">
        <v>2967.6696380953399</v>
      </c>
      <c r="RK41">
        <v>26.3598386327273</v>
      </c>
      <c r="RL41">
        <v>-2958.6052460063702</v>
      </c>
      <c r="RM41">
        <v>-6262.2303143766803</v>
      </c>
      <c r="RN41">
        <v>-2958.6052460063702</v>
      </c>
      <c r="RO41">
        <v>0</v>
      </c>
      <c r="RP41">
        <v>2118.0726803665302</v>
      </c>
      <c r="RQ41">
        <v>26.546235792322602</v>
      </c>
      <c r="RR41">
        <v>-2116.33319080503</v>
      </c>
      <c r="RS41">
        <v>-4379.7008993220597</v>
      </c>
      <c r="RT41">
        <v>-2116.33319080503</v>
      </c>
      <c r="RU41">
        <v>0</v>
      </c>
      <c r="RV41">
        <v>3727.6402132319199</v>
      </c>
      <c r="RW41">
        <v>28.577978050727001</v>
      </c>
      <c r="RX41">
        <v>-3695.85703955499</v>
      </c>
      <c r="RY41">
        <v>-6338.7107784120799</v>
      </c>
      <c r="RZ41">
        <v>-3695.85703955499</v>
      </c>
      <c r="SA41">
        <v>0</v>
      </c>
      <c r="SB41">
        <v>4135.6289222850601</v>
      </c>
      <c r="SC41">
        <v>29.837691610139601</v>
      </c>
      <c r="SD41">
        <v>-4097.5464433705001</v>
      </c>
      <c r="SE41">
        <v>-5426.40825404512</v>
      </c>
      <c r="SF41">
        <v>-4097.5464433705001</v>
      </c>
      <c r="SG41">
        <v>0</v>
      </c>
      <c r="SH41">
        <v>9924.9042475196093</v>
      </c>
      <c r="SI41">
        <v>25.741163440045899</v>
      </c>
      <c r="SJ41">
        <v>-9968.2607033720506</v>
      </c>
      <c r="SK41">
        <v>-31350.805942572901</v>
      </c>
      <c r="SL41">
        <v>-9968.2607033720506</v>
      </c>
      <c r="SM41">
        <v>21.1111</v>
      </c>
      <c r="SN41">
        <v>23.8889</v>
      </c>
      <c r="SO41">
        <v>239.56778823385699</v>
      </c>
      <c r="SP41">
        <v>0</v>
      </c>
      <c r="SQ41">
        <v>24.802873705522501</v>
      </c>
      <c r="SR41">
        <v>0</v>
      </c>
      <c r="SS41">
        <v>0</v>
      </c>
      <c r="ST41">
        <v>0</v>
      </c>
      <c r="SU41">
        <v>148.86388079648501</v>
      </c>
      <c r="SV41">
        <v>0</v>
      </c>
      <c r="SW41">
        <v>25.334973481997</v>
      </c>
      <c r="SX41">
        <v>0</v>
      </c>
      <c r="SY41">
        <v>0</v>
      </c>
      <c r="SZ41">
        <v>0</v>
      </c>
      <c r="TA41">
        <v>180.199296702721</v>
      </c>
      <c r="TB41">
        <v>0</v>
      </c>
      <c r="TC41">
        <v>25.3668679530935</v>
      </c>
      <c r="TD41">
        <v>0</v>
      </c>
      <c r="TE41">
        <v>0</v>
      </c>
      <c r="TF41">
        <v>0</v>
      </c>
      <c r="TG41">
        <v>0</v>
      </c>
      <c r="TH41">
        <v>30.333974840587899</v>
      </c>
      <c r="TI41">
        <v>24.917373366626201</v>
      </c>
      <c r="TJ41">
        <v>0</v>
      </c>
      <c r="TK41">
        <v>0</v>
      </c>
      <c r="TL41">
        <v>0</v>
      </c>
      <c r="TM41">
        <v>2362.2007690099699</v>
      </c>
      <c r="TN41">
        <v>0</v>
      </c>
      <c r="TO41">
        <v>24.67927741406</v>
      </c>
      <c r="TP41">
        <v>0</v>
      </c>
      <c r="TQ41">
        <v>0</v>
      </c>
      <c r="TR41">
        <v>0</v>
      </c>
      <c r="TS41">
        <v>0</v>
      </c>
      <c r="TT41">
        <v>3906.0026641516301</v>
      </c>
      <c r="TU41">
        <v>25.1400118996985</v>
      </c>
      <c r="TV41">
        <v>-3904.9109207312999</v>
      </c>
      <c r="TW41">
        <v>-7729.5035685561897</v>
      </c>
      <c r="TX41">
        <v>-3904.9109207312999</v>
      </c>
      <c r="TY41">
        <v>0</v>
      </c>
      <c r="TZ41">
        <v>2695.2894958636598</v>
      </c>
      <c r="UA41">
        <v>25.457250333863598</v>
      </c>
      <c r="UB41">
        <v>-2693.1521046212401</v>
      </c>
      <c r="UC41">
        <v>-5153.0631802797498</v>
      </c>
      <c r="UD41">
        <v>-2693.1521046212401</v>
      </c>
      <c r="UE41">
        <v>0</v>
      </c>
      <c r="UF41">
        <v>5216.0145065098604</v>
      </c>
      <c r="UG41">
        <v>25.925796499739601</v>
      </c>
      <c r="UH41">
        <v>-5218.2284379774801</v>
      </c>
      <c r="UI41">
        <v>-8646.6470691820505</v>
      </c>
      <c r="UJ41">
        <v>-5218.2284379774801</v>
      </c>
      <c r="UK41">
        <v>0</v>
      </c>
      <c r="UL41">
        <v>5512.72212127697</v>
      </c>
      <c r="UM41">
        <v>27.013672006183501</v>
      </c>
      <c r="UN41">
        <v>-5493.4587036601597</v>
      </c>
      <c r="UO41">
        <v>-7264.26511511424</v>
      </c>
      <c r="UP41">
        <v>-5493.4587036601597</v>
      </c>
      <c r="UQ41">
        <v>0</v>
      </c>
      <c r="UR41">
        <v>12321.396938730501</v>
      </c>
      <c r="US41">
        <v>25.515315518453001</v>
      </c>
      <c r="UT41">
        <v>-12365.458940959699</v>
      </c>
      <c r="UU41">
        <v>-34106.499780895298</v>
      </c>
      <c r="UV41">
        <v>-12365.458940959699</v>
      </c>
      <c r="UW41">
        <v>21.1111</v>
      </c>
      <c r="UX41">
        <v>23.8889</v>
      </c>
      <c r="UY41">
        <v>97.559064987545796</v>
      </c>
      <c r="UZ41">
        <v>0</v>
      </c>
      <c r="VA41">
        <v>24.797197220993102</v>
      </c>
      <c r="VB41">
        <v>0</v>
      </c>
      <c r="VC41">
        <v>0</v>
      </c>
      <c r="VD41">
        <v>0</v>
      </c>
      <c r="VE41">
        <v>34.127504932123898</v>
      </c>
      <c r="VF41">
        <v>0</v>
      </c>
      <c r="VG41">
        <v>25.195992994893199</v>
      </c>
      <c r="VH41">
        <v>0</v>
      </c>
      <c r="VI41">
        <v>0</v>
      </c>
      <c r="VJ41">
        <v>0</v>
      </c>
      <c r="VK41">
        <v>0</v>
      </c>
      <c r="VL41">
        <v>98.530426178904193</v>
      </c>
      <c r="VM41">
        <v>25.268696706585999</v>
      </c>
      <c r="VN41">
        <v>0</v>
      </c>
      <c r="VO41">
        <v>0</v>
      </c>
      <c r="VP41">
        <v>0</v>
      </c>
      <c r="VQ41">
        <v>0</v>
      </c>
      <c r="VR41">
        <v>199.741595621877</v>
      </c>
      <c r="VS41">
        <v>25.075914697223901</v>
      </c>
      <c r="VT41">
        <v>0</v>
      </c>
      <c r="VU41">
        <v>0</v>
      </c>
      <c r="VV41">
        <v>0</v>
      </c>
      <c r="VW41">
        <v>2171.5829673323701</v>
      </c>
      <c r="VX41">
        <v>0</v>
      </c>
      <c r="VY41">
        <v>24.889827653222099</v>
      </c>
      <c r="VZ41">
        <v>0</v>
      </c>
      <c r="WA41">
        <v>0</v>
      </c>
      <c r="WB41">
        <v>0</v>
      </c>
      <c r="WC41">
        <v>0</v>
      </c>
      <c r="WD41">
        <v>4722.7465978536602</v>
      </c>
      <c r="WE41">
        <v>25.1922722679518</v>
      </c>
      <c r="WF41">
        <v>-4714.5569383229404</v>
      </c>
      <c r="WG41">
        <v>-8483.1848341518107</v>
      </c>
      <c r="WH41">
        <v>-4714.5569383229404</v>
      </c>
      <c r="WI41">
        <v>11563225.9972146</v>
      </c>
      <c r="WJ41">
        <v>0</v>
      </c>
      <c r="WK41">
        <v>3212.0072214484999</v>
      </c>
      <c r="WL41">
        <v>25.498445851532601</v>
      </c>
      <c r="WM41">
        <v>-3209.3658604203201</v>
      </c>
      <c r="WN41">
        <v>-5629.77567205382</v>
      </c>
      <c r="WO41">
        <v>-3209.3658604203201</v>
      </c>
      <c r="WP41">
        <v>21.1111</v>
      </c>
      <c r="WQ41">
        <v>23.8889</v>
      </c>
      <c r="WR41">
        <v>0</v>
      </c>
      <c r="WS41">
        <v>6049.5366641986602</v>
      </c>
      <c r="WT41">
        <v>25.942393393931201</v>
      </c>
      <c r="WU41">
        <v>-5984.15336162113</v>
      </c>
      <c r="WV41">
        <v>-9403.8870312857998</v>
      </c>
      <c r="WW41">
        <v>-5984.15336162113</v>
      </c>
      <c r="WX41">
        <v>21754767.5916945</v>
      </c>
      <c r="WY41">
        <v>0</v>
      </c>
      <c r="WZ41">
        <v>6042.9909976929102</v>
      </c>
      <c r="XA41">
        <v>26.804893194039099</v>
      </c>
      <c r="XB41">
        <v>-6044.9475418709599</v>
      </c>
      <c r="XC41">
        <v>-7839.3334451227702</v>
      </c>
      <c r="XD41">
        <v>-6044.9475418709599</v>
      </c>
      <c r="XE41">
        <v>0</v>
      </c>
      <c r="XF41">
        <v>17297.268733151799</v>
      </c>
      <c r="XG41">
        <v>25.1706279746832</v>
      </c>
      <c r="XH41">
        <v>-17340.7222024441</v>
      </c>
      <c r="XI41">
        <v>-40171.5954415374</v>
      </c>
      <c r="XJ41">
        <v>-17340.7222024441</v>
      </c>
      <c r="XK41">
        <v>21.1111</v>
      </c>
      <c r="XL41">
        <v>23.8889</v>
      </c>
      <c r="XM41">
        <v>0</v>
      </c>
      <c r="XN41">
        <v>1272.3322615434399</v>
      </c>
      <c r="XO41">
        <v>25.938947649343699</v>
      </c>
      <c r="XP41">
        <v>0</v>
      </c>
      <c r="XQ41">
        <v>0</v>
      </c>
      <c r="XR41">
        <v>0</v>
      </c>
      <c r="XS41">
        <v>0</v>
      </c>
      <c r="XT41">
        <v>806.29342684693495</v>
      </c>
      <c r="XU41">
        <v>26.3059335477109</v>
      </c>
      <c r="XV41">
        <v>0</v>
      </c>
      <c r="XW41">
        <v>0</v>
      </c>
      <c r="XX41">
        <v>0</v>
      </c>
      <c r="XY41">
        <v>0</v>
      </c>
      <c r="XZ41">
        <v>1601.99505344827</v>
      </c>
      <c r="YA41">
        <v>26.3526153007411</v>
      </c>
      <c r="YB41">
        <v>0</v>
      </c>
      <c r="YC41">
        <v>0</v>
      </c>
      <c r="YD41">
        <v>0</v>
      </c>
      <c r="YE41">
        <v>0</v>
      </c>
      <c r="YF41">
        <v>1322.95401794753</v>
      </c>
      <c r="YG41">
        <v>25.8042261534674</v>
      </c>
      <c r="YH41">
        <v>0</v>
      </c>
      <c r="YI41">
        <v>0</v>
      </c>
      <c r="YJ41">
        <v>0</v>
      </c>
      <c r="YK41">
        <v>0</v>
      </c>
      <c r="YL41">
        <v>4829.7453689734002</v>
      </c>
      <c r="YM41">
        <v>26.6677883468458</v>
      </c>
      <c r="YN41">
        <v>0</v>
      </c>
      <c r="YO41">
        <v>0</v>
      </c>
      <c r="YP41">
        <v>0</v>
      </c>
      <c r="YQ41">
        <v>0</v>
      </c>
      <c r="YR41">
        <v>871.79426117022103</v>
      </c>
      <c r="YS41">
        <v>19.449642244850899</v>
      </c>
      <c r="YT41">
        <v>0</v>
      </c>
      <c r="YU41">
        <v>0</v>
      </c>
      <c r="YV41">
        <v>0</v>
      </c>
      <c r="YW41">
        <v>0</v>
      </c>
      <c r="YX41">
        <v>593.47746681319302</v>
      </c>
      <c r="YY41">
        <v>19.618845836946601</v>
      </c>
      <c r="YZ41">
        <v>0</v>
      </c>
      <c r="ZA41">
        <v>0</v>
      </c>
      <c r="ZB41">
        <v>0</v>
      </c>
      <c r="ZC41">
        <v>0</v>
      </c>
      <c r="ZD41">
        <v>1020.37402648333</v>
      </c>
      <c r="ZE41">
        <v>19.579781550503998</v>
      </c>
      <c r="ZF41">
        <v>0</v>
      </c>
      <c r="ZG41">
        <v>0</v>
      </c>
      <c r="ZH41">
        <v>0</v>
      </c>
      <c r="ZI41">
        <v>0</v>
      </c>
      <c r="ZJ41">
        <v>882.51432499061605</v>
      </c>
      <c r="ZK41">
        <v>19.055890725736599</v>
      </c>
      <c r="ZL41">
        <v>0</v>
      </c>
      <c r="ZM41">
        <v>0</v>
      </c>
      <c r="ZN41">
        <v>0</v>
      </c>
      <c r="ZO41">
        <v>0</v>
      </c>
      <c r="ZP41">
        <v>8499.2870854411794</v>
      </c>
      <c r="ZQ41">
        <v>17.9368976718856</v>
      </c>
      <c r="ZR41">
        <v>0</v>
      </c>
      <c r="ZS41">
        <v>0</v>
      </c>
      <c r="ZT41">
        <v>0</v>
      </c>
      <c r="ZU41">
        <v>0</v>
      </c>
      <c r="ZV41">
        <v>2184.4530787762401</v>
      </c>
      <c r="ZW41">
        <v>20.472838671864</v>
      </c>
      <c r="ZX41">
        <v>0</v>
      </c>
      <c r="ZY41">
        <v>0</v>
      </c>
      <c r="ZZ41">
        <v>0</v>
      </c>
      <c r="AAA41">
        <v>0</v>
      </c>
      <c r="AAB41">
        <v>1480.5683481686899</v>
      </c>
      <c r="AAC41">
        <v>20.703794553981599</v>
      </c>
      <c r="AAD41">
        <v>0</v>
      </c>
      <c r="AAE41">
        <v>0</v>
      </c>
      <c r="AAF41">
        <v>0</v>
      </c>
      <c r="AAG41">
        <v>0</v>
      </c>
      <c r="AAH41">
        <v>2569.9775245266701</v>
      </c>
      <c r="AAI41">
        <v>20.483780111831098</v>
      </c>
      <c r="AAJ41">
        <v>0</v>
      </c>
      <c r="AAK41">
        <v>0</v>
      </c>
      <c r="AAL41">
        <v>0</v>
      </c>
      <c r="AAM41">
        <v>0</v>
      </c>
      <c r="AAN41">
        <v>1923.3753847279099</v>
      </c>
      <c r="AAO41">
        <v>19.8682472002988</v>
      </c>
      <c r="AAP41">
        <v>0</v>
      </c>
      <c r="AAQ41">
        <v>0</v>
      </c>
      <c r="AAR41">
        <v>0</v>
      </c>
      <c r="AAS41">
        <v>0</v>
      </c>
      <c r="AAT41">
        <v>15327.7548791588</v>
      </c>
      <c r="AAU41">
        <v>18.282748716077101</v>
      </c>
      <c r="AAV41">
        <v>0</v>
      </c>
      <c r="AAW41">
        <v>0</v>
      </c>
      <c r="AAX41">
        <v>0</v>
      </c>
      <c r="AAY41">
        <v>0</v>
      </c>
      <c r="AAZ41">
        <v>2631.56195301662</v>
      </c>
      <c r="ABA41">
        <v>20.493879492900302</v>
      </c>
      <c r="ABB41">
        <v>0</v>
      </c>
      <c r="ABC41">
        <v>0</v>
      </c>
      <c r="ABD41">
        <v>0</v>
      </c>
      <c r="ABE41">
        <v>0</v>
      </c>
      <c r="ABF41">
        <v>1775.7581959650599</v>
      </c>
      <c r="ABG41">
        <v>20.705269472690301</v>
      </c>
      <c r="ABH41">
        <v>0</v>
      </c>
      <c r="ABI41">
        <v>0</v>
      </c>
      <c r="ABJ41">
        <v>0</v>
      </c>
      <c r="ABK41">
        <v>0</v>
      </c>
      <c r="ABL41">
        <v>3014.2801941837001</v>
      </c>
      <c r="ABM41">
        <v>20.536072716279001</v>
      </c>
      <c r="ABN41">
        <v>0</v>
      </c>
      <c r="ABO41">
        <v>0</v>
      </c>
      <c r="ABP41">
        <v>0</v>
      </c>
      <c r="ABQ41">
        <v>0</v>
      </c>
      <c r="ABR41">
        <v>2250.3690816329699</v>
      </c>
      <c r="ABS41">
        <v>19.938875130647901</v>
      </c>
      <c r="ABT41">
        <v>0</v>
      </c>
      <c r="ABU41">
        <v>0</v>
      </c>
      <c r="ABV41">
        <v>0</v>
      </c>
      <c r="ABW41">
        <v>0</v>
      </c>
      <c r="ABX41">
        <v>19302.855647879202</v>
      </c>
      <c r="ABY41">
        <v>18.315957001607401</v>
      </c>
      <c r="ABZ41">
        <v>0</v>
      </c>
      <c r="ACA41">
        <v>0</v>
      </c>
      <c r="ACB41">
        <v>0</v>
      </c>
      <c r="ACC41">
        <v>0.86799813335823195</v>
      </c>
      <c r="ACD41">
        <v>67887709.676307604</v>
      </c>
      <c r="ACE41">
        <v>108098.01</v>
      </c>
      <c r="ACF41">
        <v>22.867677120531699</v>
      </c>
      <c r="ACG41">
        <v>7.22</v>
      </c>
      <c r="ACH41">
        <v>1.65269448854176</v>
      </c>
      <c r="ACI41">
        <v>126955.707132308</v>
      </c>
      <c r="ACJ41">
        <v>5.73230312569234</v>
      </c>
      <c r="ACK41">
        <v>23.378682596293299</v>
      </c>
      <c r="ACL41">
        <v>28.387260106657799</v>
      </c>
      <c r="ACM41">
        <v>6.0640328869694899</v>
      </c>
      <c r="ACN41">
        <v>56739152.493004397</v>
      </c>
      <c r="ACO41">
        <v>94532.369909381494</v>
      </c>
      <c r="ACP41">
        <v>89406.139634507606</v>
      </c>
      <c r="ACR41">
        <v>57832.008152895003</v>
      </c>
      <c r="ACT41">
        <v>147238.147787403</v>
      </c>
      <c r="ACV41">
        <v>25.883645882948802</v>
      </c>
      <c r="ACW41">
        <v>23.895450585935301</v>
      </c>
      <c r="ACX41">
        <v>1.7</v>
      </c>
      <c r="ACY41">
        <v>6.6089066272227601</v>
      </c>
      <c r="ACZ41">
        <v>0.74998465334060005</v>
      </c>
      <c r="ADA41">
        <v>25.7640171661597</v>
      </c>
      <c r="ADB41">
        <v>23.8931941807041</v>
      </c>
      <c r="ADC41">
        <v>1.7</v>
      </c>
      <c r="ADD41">
        <v>6.3178660847677799</v>
      </c>
      <c r="ADE41">
        <v>0.75002199250262802</v>
      </c>
      <c r="ADF41">
        <v>25.760557120682002</v>
      </c>
      <c r="ADG41">
        <v>23.898078550391599</v>
      </c>
      <c r="ADH41">
        <v>1.7</v>
      </c>
      <c r="ADI41">
        <v>6.7195409750275097</v>
      </c>
      <c r="ADJ41">
        <v>0.75000303615229602</v>
      </c>
      <c r="ADK41">
        <v>25.235554521732301</v>
      </c>
      <c r="ADL41">
        <v>23.9490762111785</v>
      </c>
      <c r="ADM41">
        <v>1.7</v>
      </c>
      <c r="ADN41">
        <v>14.405032013324201</v>
      </c>
      <c r="ADO41">
        <v>0.750887636338048</v>
      </c>
      <c r="ADP41">
        <v>25.762880775654299</v>
      </c>
      <c r="ADQ41">
        <v>23.9581933436199</v>
      </c>
      <c r="ADR41">
        <v>1.7</v>
      </c>
      <c r="ADS41">
        <v>5.82453943372282</v>
      </c>
      <c r="ADT41">
        <v>0.70009180031806295</v>
      </c>
      <c r="ADU41">
        <v>25.710302760763199</v>
      </c>
      <c r="ADV41">
        <v>24.217813674159402</v>
      </c>
      <c r="ADW41">
        <v>1.7</v>
      </c>
      <c r="ADX41">
        <v>9.1935279290783498</v>
      </c>
      <c r="ADY41">
        <v>0.75182142354453696</v>
      </c>
      <c r="ADZ41">
        <v>24.927165785172999</v>
      </c>
      <c r="AEA41">
        <v>23.615912858418699</v>
      </c>
      <c r="AEB41">
        <v>1.7</v>
      </c>
      <c r="AEC41">
        <v>10.9650679723204</v>
      </c>
      <c r="AED41">
        <v>0.75101974665209004</v>
      </c>
      <c r="AEE41">
        <v>24.896149198245201</v>
      </c>
      <c r="AEF41">
        <v>23.9165387776888</v>
      </c>
      <c r="AEG41">
        <v>1.7</v>
      </c>
      <c r="AEH41">
        <v>11.9466349756059</v>
      </c>
      <c r="AEI41">
        <v>0.75003123513138303</v>
      </c>
      <c r="AEJ41">
        <v>25.255322257225099</v>
      </c>
      <c r="AEK41">
        <v>23.932347000179998</v>
      </c>
      <c r="AEL41">
        <v>1.7</v>
      </c>
      <c r="AEM41">
        <v>6.0705628884988201</v>
      </c>
      <c r="AEN41">
        <v>0.69999747687113101</v>
      </c>
      <c r="AEO41">
        <v>25.182803355632199</v>
      </c>
      <c r="AEP41">
        <v>24.0652206394819</v>
      </c>
      <c r="AEQ41">
        <v>1.7</v>
      </c>
      <c r="AER41">
        <v>8.5701799675977508</v>
      </c>
      <c r="AES41">
        <v>0.74975575234528802</v>
      </c>
      <c r="AET41">
        <v>24.927158939159</v>
      </c>
      <c r="AEU41">
        <v>23.790754455722599</v>
      </c>
      <c r="AEV41">
        <v>1.7</v>
      </c>
      <c r="AEW41">
        <v>9.0329446449428001</v>
      </c>
      <c r="AEX41">
        <v>0.75018872340521703</v>
      </c>
      <c r="AEY41">
        <v>24.890837493751398</v>
      </c>
      <c r="AEZ41">
        <v>23.912493782024001</v>
      </c>
      <c r="AFA41">
        <v>1.7</v>
      </c>
      <c r="AFB41">
        <v>10.974776507391301</v>
      </c>
      <c r="AFC41">
        <v>0.75021230610522405</v>
      </c>
      <c r="AFD41">
        <v>25.222955660700102</v>
      </c>
      <c r="AFE41">
        <v>23.924178488026001</v>
      </c>
      <c r="AFF41">
        <v>1.7</v>
      </c>
      <c r="AFG41">
        <v>6.7599530574770297</v>
      </c>
      <c r="AFH41">
        <v>0.70002761101621502</v>
      </c>
      <c r="AFI41">
        <v>25.221865725054801</v>
      </c>
      <c r="AFJ41">
        <v>24.002919590745599</v>
      </c>
      <c r="AFK41">
        <v>1.7</v>
      </c>
      <c r="AFL41">
        <v>8.1381745429635099</v>
      </c>
      <c r="AFM41">
        <v>0.727108426486474</v>
      </c>
      <c r="AFN41">
        <v>24.845520580013499</v>
      </c>
      <c r="AFO41">
        <v>23.752554016607199</v>
      </c>
      <c r="AFP41">
        <v>1.7</v>
      </c>
      <c r="AFQ41">
        <v>8.9865362063057503</v>
      </c>
      <c r="AFR41">
        <v>0.74991502979777602</v>
      </c>
      <c r="AFS41">
        <v>-0.44474152054891902</v>
      </c>
      <c r="AFT41">
        <v>-0.56238302802808404</v>
      </c>
      <c r="AFU41">
        <v>-0.47864111775644402</v>
      </c>
      <c r="AFV41">
        <v>-0.51033335684676495</v>
      </c>
      <c r="AFW41">
        <v>-0.33275017742553598</v>
      </c>
      <c r="AFX41">
        <v>-0.46949744460751303</v>
      </c>
      <c r="AFY41">
        <v>-0.23511705985034101</v>
      </c>
      <c r="AFZ41">
        <v>-0.43197814089901299</v>
      </c>
      <c r="AGA41">
        <v>-0.26973380677249498</v>
      </c>
      <c r="AGB41">
        <v>-0.39035564859976501</v>
      </c>
      <c r="AGC41">
        <v>-0.178317720130064</v>
      </c>
      <c r="AGD41">
        <v>-0.35929803408413902</v>
      </c>
      <c r="AGE41">
        <v>-0.62517759023880404</v>
      </c>
      <c r="AGF41">
        <v>-0.56158267570167897</v>
      </c>
      <c r="AGG41">
        <v>-0.40241889580724399</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Y41">
        <v>0</v>
      </c>
      <c r="AHZ41">
        <v>0</v>
      </c>
      <c r="AIB41">
        <v>0</v>
      </c>
      <c r="AID41">
        <v>0</v>
      </c>
      <c r="AIF41">
        <v>0</v>
      </c>
      <c r="AIH41">
        <v>0</v>
      </c>
      <c r="AIJ41">
        <v>0</v>
      </c>
      <c r="AIL41">
        <v>0</v>
      </c>
      <c r="AIN41">
        <v>0</v>
      </c>
      <c r="AIP41">
        <v>0</v>
      </c>
      <c r="AIR41">
        <v>0</v>
      </c>
      <c r="AIT41">
        <v>0</v>
      </c>
      <c r="AIV41">
        <v>0</v>
      </c>
      <c r="AIX41">
        <v>0</v>
      </c>
      <c r="AIZ41">
        <v>0</v>
      </c>
      <c r="AJB41">
        <v>0</v>
      </c>
      <c r="AJD41">
        <v>0</v>
      </c>
      <c r="AJE41">
        <v>2.72945099670819E-3</v>
      </c>
      <c r="AJG41">
        <v>202233.985662533</v>
      </c>
      <c r="AJJ41">
        <v>13951.9887520051</v>
      </c>
      <c r="AJL41">
        <v>235.17477943427599</v>
      </c>
      <c r="AJM41">
        <v>94.554503099632001</v>
      </c>
      <c r="AJN41">
        <v>589.713591593969</v>
      </c>
      <c r="AJO41">
        <v>320.01320959352699</v>
      </c>
      <c r="AJP41">
        <v>511.60282009853898</v>
      </c>
      <c r="AJQ41">
        <v>147.96963061638101</v>
      </c>
      <c r="AJR41">
        <v>707.54847314139397</v>
      </c>
      <c r="AJS41">
        <v>368.39469384042098</v>
      </c>
      <c r="AJT41">
        <v>592.61867000614404</v>
      </c>
      <c r="AJU41">
        <v>46.641744929237802</v>
      </c>
      <c r="AJV41">
        <v>471.30262266288901</v>
      </c>
      <c r="AJW41">
        <v>93.357995014481205</v>
      </c>
      <c r="AJX41">
        <v>362.72666768825502</v>
      </c>
      <c r="AJY41">
        <v>0</v>
      </c>
      <c r="AJZ41">
        <v>0</v>
      </c>
      <c r="AKA41">
        <v>0</v>
      </c>
      <c r="AKB41">
        <v>202233.985662533</v>
      </c>
      <c r="AKC41">
        <v>0</v>
      </c>
      <c r="AKD41">
        <v>0</v>
      </c>
      <c r="AKE41">
        <v>0</v>
      </c>
      <c r="AKF41">
        <v>0</v>
      </c>
      <c r="AKG41">
        <v>14.702146745782899</v>
      </c>
      <c r="AKH41">
        <v>14.702146745782899</v>
      </c>
      <c r="AKI41">
        <v>0</v>
      </c>
      <c r="AKJ41">
        <v>0</v>
      </c>
      <c r="AKK41">
        <v>0</v>
      </c>
      <c r="AKL41">
        <v>0</v>
      </c>
      <c r="AKM41">
        <v>0</v>
      </c>
      <c r="AKN41">
        <v>14.702146745782899</v>
      </c>
      <c r="AKO41">
        <v>14.702146745782899</v>
      </c>
      <c r="AKP41">
        <v>0</v>
      </c>
      <c r="AKQ41">
        <v>0</v>
      </c>
      <c r="AKR41">
        <v>0</v>
      </c>
      <c r="AKV41">
        <v>1585576.9873929</v>
      </c>
      <c r="AKZ41">
        <v>4674616.5748551702</v>
      </c>
      <c r="ALD41">
        <v>28.0816340856625</v>
      </c>
      <c r="ALE41">
        <v>23.334766952108801</v>
      </c>
      <c r="ALF41">
        <v>12.128065773938999</v>
      </c>
      <c r="ALG41">
        <v>240643.92429041199</v>
      </c>
      <c r="ALH41">
        <v>2980.8845181818201</v>
      </c>
      <c r="ALJ41">
        <v>14.6993784243117</v>
      </c>
      <c r="ALK41">
        <v>8.9525312000904196E-3</v>
      </c>
      <c r="ALL41">
        <v>13.1799207563294</v>
      </c>
      <c r="ALM41">
        <v>26.204271782068702</v>
      </c>
      <c r="ALN41">
        <v>13.1799207563294</v>
      </c>
      <c r="ALO41">
        <v>0</v>
      </c>
      <c r="ALP41">
        <v>25.625390996754199</v>
      </c>
      <c r="ALQ41">
        <v>9.3609162826766897E-3</v>
      </c>
      <c r="ALR41">
        <v>45.662879455015698</v>
      </c>
      <c r="ALS41">
        <v>13.1799207563294</v>
      </c>
      <c r="ALT41">
        <v>14.699378592704299</v>
      </c>
      <c r="ALU41">
        <v>13.1799207563294</v>
      </c>
      <c r="ALV41">
        <v>15.5600135793107</v>
      </c>
      <c r="ALW41">
        <v>13.1799207563294</v>
      </c>
      <c r="ALX41">
        <v>7.22</v>
      </c>
      <c r="ALY41">
        <v>3.0980458523646001E-3</v>
      </c>
      <c r="ALZ41">
        <v>22.837074121530598</v>
      </c>
      <c r="AMA41">
        <v>3.0980458523646001E-3</v>
      </c>
      <c r="AMB41">
        <v>0</v>
      </c>
      <c r="AMC41">
        <v>22.867677120531699</v>
      </c>
      <c r="AMD41">
        <v>1.6526940461106599E-3</v>
      </c>
      <c r="AME41">
        <v>22.837074121530598</v>
      </c>
      <c r="AMF41">
        <v>3.0980458523646001E-3</v>
      </c>
      <c r="AMG41">
        <v>7.22</v>
      </c>
      <c r="AMH41">
        <v>3.0980458523646001E-3</v>
      </c>
      <c r="AMI41">
        <v>1.21280625272207E-2</v>
      </c>
      <c r="AMJ41">
        <v>4.2474999999999996</v>
      </c>
      <c r="AMK41">
        <v>19.6606251959013</v>
      </c>
      <c r="AML41">
        <v>0.63812653741307002</v>
      </c>
      <c r="AMM41">
        <v>17.931351417219101</v>
      </c>
      <c r="AMN41">
        <v>1.0127729135683099</v>
      </c>
      <c r="AMO41">
        <v>19.745409718252201</v>
      </c>
      <c r="AMP41">
        <v>0.28595310325206202</v>
      </c>
      <c r="AMQ41">
        <v>20.071298967962999</v>
      </c>
      <c r="AMR41">
        <v>0.466879322139301</v>
      </c>
      <c r="AMS41">
        <v>19.696537960176201</v>
      </c>
      <c r="AMT41">
        <v>0.50374900729959804</v>
      </c>
      <c r="AMU41">
        <v>18.2800652851755</v>
      </c>
      <c r="AMV41">
        <v>1.3366441961032101</v>
      </c>
      <c r="AMW41">
        <v>20.845425927523301</v>
      </c>
      <c r="AMX41">
        <v>0.496697508793772</v>
      </c>
      <c r="AMY41">
        <v>20.3780741933885</v>
      </c>
      <c r="AMZ41">
        <v>0.98490180923358195</v>
      </c>
      <c r="ANA41">
        <v>20.977208430732698</v>
      </c>
      <c r="ANB41">
        <v>0.81001616101390705</v>
      </c>
      <c r="ANC41">
        <v>20.7168416387367</v>
      </c>
      <c r="AND41">
        <v>0.94909453235094299</v>
      </c>
      <c r="ANE41">
        <v>18.310551703535001</v>
      </c>
      <c r="ANF41">
        <v>1.88581972640537</v>
      </c>
      <c r="ANG41">
        <v>20.893287408787401</v>
      </c>
      <c r="ANH41">
        <v>0.602939293868055</v>
      </c>
      <c r="ANI41">
        <v>20.475102476019799</v>
      </c>
      <c r="ANJ41">
        <v>1.1239029235432101</v>
      </c>
      <c r="ANK41">
        <v>20.974137546346501</v>
      </c>
      <c r="ANL41">
        <v>0.98003871465215497</v>
      </c>
      <c r="ANM41">
        <v>20.7593620607853</v>
      </c>
      <c r="ANN41">
        <v>1.10238500669286</v>
      </c>
      <c r="ANO41">
        <v>2.9074808836723398</v>
      </c>
      <c r="ANP41">
        <v>4.5773542074954197</v>
      </c>
      <c r="ANQ41">
        <v>5.6950856651616499</v>
      </c>
      <c r="ANR41">
        <v>17.931351417219101</v>
      </c>
      <c r="ANS41">
        <v>19.612806545177701</v>
      </c>
      <c r="ANT41">
        <v>19.060505784741899</v>
      </c>
      <c r="ANU41">
        <v>19.5463107454501</v>
      </c>
      <c r="ANV41">
        <v>19.439732139768701</v>
      </c>
      <c r="ANW41">
        <v>18.2800652851755</v>
      </c>
      <c r="ANX41">
        <v>20.690660223171001</v>
      </c>
      <c r="ANY41">
        <v>19.891795573086899</v>
      </c>
      <c r="ANZ41">
        <v>20.443516874464599</v>
      </c>
      <c r="AOA41">
        <v>20.463724930206499</v>
      </c>
      <c r="AOB41">
        <v>18.310551703535001</v>
      </c>
      <c r="AOC41">
        <v>20.693786511949401</v>
      </c>
      <c r="AOD41">
        <v>19.963576437681201</v>
      </c>
      <c r="AOE41">
        <v>20.488642038090202</v>
      </c>
      <c r="AOF41">
        <v>20.482578710469301</v>
      </c>
      <c r="AOG41">
        <v>25.625390996754199</v>
      </c>
      <c r="AOH41">
        <v>4.2474999999999996</v>
      </c>
      <c r="AOI41">
        <v>25.670376066086501</v>
      </c>
      <c r="AOJ41">
        <v>4.2474999999999996</v>
      </c>
    </row>
    <row r="42" spans="1:1076">
      <c r="A42" t="s">
        <v>2986</v>
      </c>
      <c r="B42">
        <v>26.885999999999999</v>
      </c>
      <c r="D42">
        <v>18.030303513118699</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1310.64109471962</v>
      </c>
      <c r="EN42">
        <v>887.20254706912397</v>
      </c>
      <c r="EO42">
        <v>1470.68493478816</v>
      </c>
      <c r="EP42">
        <v>7982.02890905401</v>
      </c>
      <c r="EQ42">
        <v>0</v>
      </c>
      <c r="ER42">
        <v>1377.7904103877099</v>
      </c>
      <c r="ES42">
        <v>939.56853078514496</v>
      </c>
      <c r="ET42">
        <v>1592.30409501386</v>
      </c>
      <c r="EU42">
        <v>37.156674467377997</v>
      </c>
      <c r="EV42">
        <v>8537.9067251894503</v>
      </c>
      <c r="EW42">
        <v>0</v>
      </c>
      <c r="EX42">
        <v>1332.2301657550099</v>
      </c>
      <c r="EY42">
        <v>4.3445669556508699</v>
      </c>
      <c r="EZ42">
        <v>913.10526443545302</v>
      </c>
      <c r="FA42">
        <v>1542.6216683776099</v>
      </c>
      <c r="FB42">
        <v>37.177582942873499</v>
      </c>
      <c r="FC42">
        <v>8467.7976134931396</v>
      </c>
      <c r="FD42">
        <v>0</v>
      </c>
      <c r="FE42">
        <v>0</v>
      </c>
      <c r="FF42">
        <v>0</v>
      </c>
      <c r="FG42">
        <v>0</v>
      </c>
      <c r="FH42">
        <v>0</v>
      </c>
      <c r="FI42">
        <v>0</v>
      </c>
      <c r="FJ42">
        <v>0</v>
      </c>
      <c r="FK42">
        <v>0</v>
      </c>
      <c r="FL42">
        <v>0</v>
      </c>
      <c r="FM42">
        <v>0</v>
      </c>
      <c r="FN42">
        <v>0</v>
      </c>
      <c r="FO42">
        <v>2.45251372506161E-2</v>
      </c>
      <c r="FP42">
        <v>0</v>
      </c>
      <c r="FQ42">
        <v>3.7712464405102401E-3</v>
      </c>
      <c r="FR42">
        <v>0</v>
      </c>
      <c r="FS42">
        <v>8467.7976134931396</v>
      </c>
      <c r="FT42">
        <v>0</v>
      </c>
      <c r="FU42">
        <v>2964.85408749412</v>
      </c>
      <c r="FV42">
        <v>0</v>
      </c>
      <c r="FW42">
        <v>0</v>
      </c>
      <c r="FX42">
        <v>3.0847591078100901E-3</v>
      </c>
      <c r="FY42">
        <v>2.45251372506161E-2</v>
      </c>
      <c r="FZ42">
        <v>0</v>
      </c>
      <c r="GA42">
        <v>3.7712464405102401E-3</v>
      </c>
      <c r="GB42">
        <v>107.745263779018</v>
      </c>
      <c r="GC42">
        <v>26.006807191227502</v>
      </c>
      <c r="GD42">
        <v>-54.894807506393697</v>
      </c>
      <c r="GE42">
        <v>26.471278020752202</v>
      </c>
      <c r="GF42">
        <v>59.978042815719498</v>
      </c>
      <c r="GG42">
        <v>-46.692183736973</v>
      </c>
      <c r="GH42">
        <v>181.76094863909401</v>
      </c>
      <c r="GI42">
        <v>102.912506453091</v>
      </c>
      <c r="GJ42">
        <v>-78.653912328738002</v>
      </c>
      <c r="GK42">
        <v>361.551910361431</v>
      </c>
      <c r="GL42">
        <v>311.39923370547899</v>
      </c>
      <c r="GM42">
        <v>461.40524796594099</v>
      </c>
      <c r="GN42">
        <v>3.1403658760058</v>
      </c>
      <c r="GO42">
        <v>24.6517601119081</v>
      </c>
      <c r="GP42">
        <v>25.108835354430902</v>
      </c>
      <c r="GQ42">
        <v>-15.9974247316204</v>
      </c>
      <c r="GR42">
        <v>-210.359857738486</v>
      </c>
      <c r="GS42">
        <v>-804.79640743611003</v>
      </c>
      <c r="GT42">
        <v>6.1014277863744004</v>
      </c>
      <c r="GU42">
        <v>25.1171937666284</v>
      </c>
      <c r="GV42">
        <v>25.525346042553899</v>
      </c>
      <c r="GW42">
        <v>-11.888599609966599</v>
      </c>
      <c r="GX42">
        <v>-130.814689465779</v>
      </c>
      <c r="GY42">
        <v>-488.22474670498599</v>
      </c>
      <c r="GZ42">
        <v>57.805761038801201</v>
      </c>
      <c r="HA42">
        <v>25.312807821676898</v>
      </c>
      <c r="HB42">
        <v>25.819951921969501</v>
      </c>
      <c r="HC42">
        <v>-12.258482357407599</v>
      </c>
      <c r="HD42">
        <v>-249.53235891193299</v>
      </c>
      <c r="HE42">
        <v>-1059.3920725302</v>
      </c>
      <c r="HF42">
        <v>75.190676123010704</v>
      </c>
      <c r="HG42">
        <v>25.5635204617782</v>
      </c>
      <c r="HH42">
        <v>26.505645299337999</v>
      </c>
      <c r="HI42">
        <v>76.696703098266099</v>
      </c>
      <c r="HJ42">
        <v>-77.910336407344701</v>
      </c>
      <c r="HK42">
        <v>-782.97114866610605</v>
      </c>
      <c r="HL42">
        <v>194.96785422661</v>
      </c>
      <c r="HM42">
        <v>25.7235025337474</v>
      </c>
      <c r="HN42">
        <v>25.598674864445002</v>
      </c>
      <c r="HO42">
        <v>194.48924921645201</v>
      </c>
      <c r="HP42">
        <v>119.65050447738</v>
      </c>
      <c r="HQ42">
        <v>25.5868783229751</v>
      </c>
      <c r="HR42">
        <v>92.574996651302001</v>
      </c>
      <c r="HS42">
        <v>151.73671667412299</v>
      </c>
      <c r="HT42">
        <v>25.9033006908823</v>
      </c>
      <c r="HU42">
        <v>25.676055198269999</v>
      </c>
      <c r="HV42">
        <v>112.707037977849</v>
      </c>
      <c r="HW42">
        <v>96.279791613991307</v>
      </c>
      <c r="HX42">
        <v>25.898409945491299</v>
      </c>
      <c r="HY42">
        <v>56.8696390108096</v>
      </c>
      <c r="HZ42">
        <v>26.13188065336</v>
      </c>
      <c r="IA42">
        <v>25.7682265053806</v>
      </c>
      <c r="IB42">
        <v>209.78465701344899</v>
      </c>
      <c r="IC42">
        <v>412.39037984312199</v>
      </c>
      <c r="ID42">
        <v>263.85116867906697</v>
      </c>
      <c r="IE42">
        <v>26.213406109209899</v>
      </c>
      <c r="IF42">
        <v>132.09644905749499</v>
      </c>
      <c r="IG42">
        <v>53.704166972433903</v>
      </c>
      <c r="IH42">
        <v>27.461487699241001</v>
      </c>
      <c r="II42">
        <v>26.344379878183901</v>
      </c>
      <c r="IJ42">
        <v>206.60278061876301</v>
      </c>
      <c r="IK42">
        <v>63.101880588975</v>
      </c>
      <c r="IL42">
        <v>400.35225085882098</v>
      </c>
      <c r="IM42">
        <v>195.58279386972501</v>
      </c>
      <c r="IN42">
        <v>27.729615270518298</v>
      </c>
      <c r="IO42">
        <v>0.63371417511899097</v>
      </c>
      <c r="IP42">
        <v>242.49390429037899</v>
      </c>
      <c r="IQ42">
        <v>69.472433084806894</v>
      </c>
      <c r="IR42">
        <v>55.496088190346299</v>
      </c>
      <c r="IS42">
        <v>119.073457814511</v>
      </c>
      <c r="IT42">
        <v>152.146647065515</v>
      </c>
      <c r="IU42">
        <v>-918.53827036670896</v>
      </c>
      <c r="IV42">
        <v>12.295174136796</v>
      </c>
      <c r="IW42">
        <v>24.951036833522799</v>
      </c>
      <c r="IX42">
        <v>25.5868783229751</v>
      </c>
      <c r="IY42">
        <v>28.4893008305427</v>
      </c>
      <c r="IZ42">
        <v>-134.57303144146101</v>
      </c>
      <c r="JA42">
        <v>-847.62846160840297</v>
      </c>
      <c r="JB42">
        <v>13.9439020694016</v>
      </c>
      <c r="JC42">
        <v>25.328199984215601</v>
      </c>
      <c r="JD42">
        <v>25.898409945491299</v>
      </c>
      <c r="JE42">
        <v>17.7675255794055</v>
      </c>
      <c r="JF42">
        <v>-73.488273475287997</v>
      </c>
      <c r="JG42">
        <v>-490.33039574912101</v>
      </c>
      <c r="JH42">
        <v>79.570321603057593</v>
      </c>
      <c r="JI42">
        <v>25.555157813668998</v>
      </c>
      <c r="JJ42">
        <v>26.213406109209899</v>
      </c>
      <c r="JK42">
        <v>61.834777944090703</v>
      </c>
      <c r="JL42">
        <v>-124.515110254999</v>
      </c>
      <c r="JM42">
        <v>-1008.3541843384299</v>
      </c>
      <c r="JN42">
        <v>88.495560461777998</v>
      </c>
      <c r="JO42">
        <v>26.204924090096899</v>
      </c>
      <c r="JP42">
        <v>27.729615270518298</v>
      </c>
      <c r="JQ42">
        <v>1.50237937256706</v>
      </c>
      <c r="JR42">
        <v>217.38561965936</v>
      </c>
      <c r="JS42">
        <v>0.97733341618245695</v>
      </c>
      <c r="JT42">
        <v>-32.642626647292602</v>
      </c>
      <c r="JU42">
        <v>-924.63064333744705</v>
      </c>
      <c r="JV42">
        <v>272.37204263711101</v>
      </c>
      <c r="JW42">
        <v>356.44406285714598</v>
      </c>
      <c r="JX42">
        <v>341.74921093972301</v>
      </c>
      <c r="JY42">
        <v>201.06441155354099</v>
      </c>
      <c r="JZ42">
        <v>247.87797983915701</v>
      </c>
      <c r="KA42">
        <v>207.575054350389</v>
      </c>
      <c r="KB42">
        <v>485.01448968514302</v>
      </c>
      <c r="KC42">
        <v>465.81869250721002</v>
      </c>
      <c r="KD42">
        <v>378.07126111176098</v>
      </c>
      <c r="KE42">
        <v>452.12666429391697</v>
      </c>
      <c r="KF42">
        <v>38.448120959316498</v>
      </c>
      <c r="KG42">
        <v>1561.64673673729</v>
      </c>
      <c r="KH42">
        <v>0.94633367318883199</v>
      </c>
      <c r="KI42">
        <v>455.96006547669998</v>
      </c>
      <c r="KJ42">
        <v>442.16958874239799</v>
      </c>
      <c r="KK42">
        <v>105.065034690502</v>
      </c>
      <c r="KL42">
        <v>27.0233471872168</v>
      </c>
      <c r="KM42">
        <v>26.659762991518001</v>
      </c>
      <c r="KN42">
        <v>418.04692403579003</v>
      </c>
      <c r="KO42">
        <v>27.7545187456736</v>
      </c>
      <c r="KP42">
        <v>43.583538664392798</v>
      </c>
      <c r="KQ42">
        <v>403.81384384765198</v>
      </c>
      <c r="KR42">
        <v>1165.40699694246</v>
      </c>
      <c r="KS42">
        <v>75.236015670742404</v>
      </c>
      <c r="KT42">
        <v>27.309166695527701</v>
      </c>
      <c r="KU42">
        <v>26.914144065100899</v>
      </c>
      <c r="KV42">
        <v>249.59399654473401</v>
      </c>
      <c r="KW42">
        <v>28.037509286552002</v>
      </c>
      <c r="KX42">
        <v>43.358574877665703</v>
      </c>
      <c r="KY42">
        <v>246.48970586099</v>
      </c>
      <c r="KZ42">
        <v>724.57337054468701</v>
      </c>
      <c r="LA42">
        <v>184.64540379897699</v>
      </c>
      <c r="LB42">
        <v>27.679930851921</v>
      </c>
      <c r="LC42">
        <v>27.2968251399612</v>
      </c>
      <c r="LD42">
        <v>463.23446312227799</v>
      </c>
      <c r="LE42">
        <v>28.400990648455601</v>
      </c>
      <c r="LF42">
        <v>43.5942251604476</v>
      </c>
      <c r="LG42">
        <v>427.00617969912503</v>
      </c>
      <c r="LH42">
        <v>1122.3132990228901</v>
      </c>
      <c r="LI42">
        <v>182.82485206595899</v>
      </c>
      <c r="LJ42">
        <v>27.992014331104698</v>
      </c>
      <c r="LK42">
        <v>28.498716253210201</v>
      </c>
      <c r="LL42">
        <v>609.960795058548</v>
      </c>
      <c r="LM42">
        <v>28.4050471204465</v>
      </c>
      <c r="LN42">
        <v>42.4547270887347</v>
      </c>
      <c r="LO42">
        <v>389.06075135700502</v>
      </c>
      <c r="LP42">
        <v>638.30179545539897</v>
      </c>
      <c r="LQ42">
        <v>50.265532857124001</v>
      </c>
      <c r="LR42">
        <v>19.7610182120467</v>
      </c>
      <c r="LS42">
        <v>16.314</v>
      </c>
      <c r="LT42">
        <v>106.42603587805699</v>
      </c>
      <c r="LU42">
        <v>-1417.32205611123</v>
      </c>
      <c r="LV42">
        <v>21.287140481228601</v>
      </c>
      <c r="LW42">
        <v>24.092082451592901</v>
      </c>
      <c r="LX42">
        <v>678.65103297703502</v>
      </c>
      <c r="LY42">
        <v>38.324324666336999</v>
      </c>
      <c r="LZ42">
        <v>19.921294965964599</v>
      </c>
      <c r="MA42">
        <v>16.314</v>
      </c>
      <c r="MB42">
        <v>67.246957019365297</v>
      </c>
      <c r="MC42">
        <v>-958.68414549671297</v>
      </c>
      <c r="MD42">
        <v>21.537233148176998</v>
      </c>
      <c r="ME42">
        <v>24.408077169795298</v>
      </c>
      <c r="MF42">
        <v>452.030720653429</v>
      </c>
      <c r="MG42">
        <v>92.406266378098294</v>
      </c>
      <c r="MH42">
        <v>19.9132821871255</v>
      </c>
      <c r="MI42">
        <v>16.314</v>
      </c>
      <c r="MJ42">
        <v>79.737137367116105</v>
      </c>
      <c r="MK42">
        <v>-1703.71232909736</v>
      </c>
      <c r="ML42">
        <v>21.654137672918701</v>
      </c>
      <c r="MM42">
        <v>24.6955185429129</v>
      </c>
      <c r="MN42">
        <v>732.47712119672497</v>
      </c>
      <c r="MO42">
        <v>90.332908563254193</v>
      </c>
      <c r="MP42">
        <v>19.868759243803002</v>
      </c>
      <c r="MQ42">
        <v>16.314</v>
      </c>
      <c r="MR42">
        <v>188.964761450835</v>
      </c>
      <c r="MS42">
        <v>-994.68984627705402</v>
      </c>
      <c r="MT42">
        <v>21.685134459526299</v>
      </c>
      <c r="MU42">
        <v>25.502206711484899</v>
      </c>
      <c r="MV42">
        <v>621.47616527245805</v>
      </c>
      <c r="MW42">
        <v>88.259923096470899</v>
      </c>
      <c r="MX42">
        <v>22.7512996390222</v>
      </c>
      <c r="MY42">
        <v>24.115710988176801</v>
      </c>
      <c r="MZ42">
        <v>1005.10759504544</v>
      </c>
      <c r="NA42">
        <v>618.63822688757102</v>
      </c>
      <c r="NB42">
        <v>23.188521376036402</v>
      </c>
      <c r="NC42">
        <v>25.0999158272861</v>
      </c>
      <c r="ND42">
        <v>1004.5429454661599</v>
      </c>
      <c r="NE42">
        <v>65.155379148876904</v>
      </c>
      <c r="NF42">
        <v>23.131623337286499</v>
      </c>
      <c r="NG42">
        <v>24.615073536868699</v>
      </c>
      <c r="NH42">
        <v>680.62820875544799</v>
      </c>
      <c r="NI42">
        <v>468.20315528194601</v>
      </c>
      <c r="NJ42">
        <v>23.524172774474099</v>
      </c>
      <c r="NK42">
        <v>25.381287558657</v>
      </c>
      <c r="NL42">
        <v>662.70117449780298</v>
      </c>
      <c r="NM42">
        <v>136.70608365732599</v>
      </c>
      <c r="NN42">
        <v>23.088804559177401</v>
      </c>
      <c r="NO42">
        <v>24.647925304807899</v>
      </c>
      <c r="NP42">
        <v>1090.5733793040999</v>
      </c>
      <c r="NQ42">
        <v>549.42051322259204</v>
      </c>
      <c r="NR42">
        <v>23.649438238431198</v>
      </c>
      <c r="NS42">
        <v>25.6678848944244</v>
      </c>
      <c r="NT42">
        <v>1122.2023107563</v>
      </c>
      <c r="NU42">
        <v>124.391878157368</v>
      </c>
      <c r="NV42">
        <v>22.953670034671202</v>
      </c>
      <c r="NW42">
        <v>24.616663529250498</v>
      </c>
      <c r="NX42">
        <v>2.0326179292547901</v>
      </c>
      <c r="NY42">
        <v>882.02184077603602</v>
      </c>
      <c r="NZ42">
        <v>379.07964330916502</v>
      </c>
      <c r="OA42">
        <v>23.766149636816099</v>
      </c>
      <c r="OB42">
        <v>27.142646902037299</v>
      </c>
      <c r="OC42">
        <v>1.7</v>
      </c>
      <c r="OD42">
        <v>931.19327874522196</v>
      </c>
      <c r="OE42">
        <v>2.0326179292547901</v>
      </c>
      <c r="OF42">
        <v>1.7</v>
      </c>
      <c r="OG42">
        <v>87.377990619825795</v>
      </c>
      <c r="OH42">
        <v>22.743397821590701</v>
      </c>
      <c r="OI42">
        <v>24.287575629763499</v>
      </c>
      <c r="OJ42">
        <v>1162.1458652829001</v>
      </c>
      <c r="OK42">
        <v>741.22323028098594</v>
      </c>
      <c r="OL42">
        <v>23.2133455909463</v>
      </c>
      <c r="OM42">
        <v>25.4586576710476</v>
      </c>
      <c r="ON42">
        <v>1225.4837270329499</v>
      </c>
      <c r="OO42">
        <v>64.320948699991604</v>
      </c>
      <c r="OP42">
        <v>23.0939247675263</v>
      </c>
      <c r="OQ42">
        <v>24.721545704067701</v>
      </c>
      <c r="OR42">
        <v>784.82528630971899</v>
      </c>
      <c r="OS42">
        <v>554.21289988558306</v>
      </c>
      <c r="OT42">
        <v>23.512544145860399</v>
      </c>
      <c r="OU42">
        <v>25.693495090444099</v>
      </c>
      <c r="OV42">
        <v>804.10593066369097</v>
      </c>
      <c r="OW42">
        <v>132.54198937292401</v>
      </c>
      <c r="OX42">
        <v>23.072923579275901</v>
      </c>
      <c r="OY42">
        <v>24.803996338522399</v>
      </c>
      <c r="OZ42">
        <v>1240.71075296602</v>
      </c>
      <c r="PA42">
        <v>692.756592378552</v>
      </c>
      <c r="PB42">
        <v>23.638362397256699</v>
      </c>
      <c r="PC42">
        <v>26.016512011152301</v>
      </c>
      <c r="PD42">
        <v>1337.6020075732899</v>
      </c>
      <c r="PE42">
        <v>119.70743912086201</v>
      </c>
      <c r="PF42">
        <v>22.8964699179677</v>
      </c>
      <c r="PG42">
        <v>24.933533933213301</v>
      </c>
      <c r="PH42">
        <v>2.3785015295377998</v>
      </c>
      <c r="PI42">
        <v>990.649149847834</v>
      </c>
      <c r="PJ42">
        <v>500.69253716704998</v>
      </c>
      <c r="PK42">
        <v>23.683895397796999</v>
      </c>
      <c r="PL42">
        <v>27.230225973769901</v>
      </c>
      <c r="PM42">
        <v>2.0691301002275999</v>
      </c>
      <c r="PN42">
        <v>1089.84816130326</v>
      </c>
      <c r="PO42">
        <v>24.988090434896002</v>
      </c>
      <c r="PP42">
        <v>25.363041358483599</v>
      </c>
      <c r="PQ42">
        <v>25.718788565721201</v>
      </c>
      <c r="PR42">
        <v>27.107166343401602</v>
      </c>
      <c r="PS42">
        <v>24.294397972925999</v>
      </c>
      <c r="PT42">
        <v>25.6423412593164</v>
      </c>
      <c r="PU42">
        <v>25.911714072451499</v>
      </c>
      <c r="PV42">
        <v>26.291653412773002</v>
      </c>
      <c r="PW42">
        <v>28.438425519914301</v>
      </c>
      <c r="PX42">
        <v>24.8578320780727</v>
      </c>
      <c r="PY42">
        <v>26.259895988131699</v>
      </c>
      <c r="PZ42">
        <v>26.483289923089099</v>
      </c>
      <c r="QA42">
        <v>26.904358942701698</v>
      </c>
      <c r="QB42">
        <v>28.787042992341998</v>
      </c>
      <c r="QC42">
        <v>26.087125677753601</v>
      </c>
      <c r="QD42">
        <v>21.947905286373601</v>
      </c>
      <c r="QE42">
        <v>25.5620990114598</v>
      </c>
      <c r="QF42">
        <v>25.853529188884501</v>
      </c>
      <c r="QG42">
        <v>26.551796638883399</v>
      </c>
      <c r="QH42">
        <v>28.6250431625696</v>
      </c>
      <c r="QI42">
        <v>25.014220061036902</v>
      </c>
      <c r="QJ42">
        <v>25.355743181323898</v>
      </c>
      <c r="QK42">
        <v>25.630198841766099</v>
      </c>
      <c r="QL42">
        <v>25.919716991376198</v>
      </c>
      <c r="QM42">
        <v>27.7740718719486</v>
      </c>
      <c r="QN42">
        <v>2720.5763497079301</v>
      </c>
      <c r="QO42">
        <v>25.187227762746101</v>
      </c>
      <c r="QP42">
        <v>-99.6241384878698</v>
      </c>
      <c r="QQ42">
        <v>25.691715301007999</v>
      </c>
      <c r="QR42">
        <v>25.943453175879402</v>
      </c>
      <c r="QS42">
        <v>26.2704905481366</v>
      </c>
      <c r="QT42">
        <v>27.885031525470399</v>
      </c>
      <c r="QU42">
        <v>25.619896394353599</v>
      </c>
      <c r="QV42">
        <v>18.344823110807699</v>
      </c>
      <c r="QW42">
        <v>0</v>
      </c>
      <c r="QX42">
        <v>0</v>
      </c>
      <c r="QY42">
        <v>0</v>
      </c>
      <c r="QZ42">
        <v>0</v>
      </c>
      <c r="RA42">
        <v>0</v>
      </c>
      <c r="RB42">
        <v>0</v>
      </c>
      <c r="RC42">
        <v>0</v>
      </c>
      <c r="RD42">
        <v>0</v>
      </c>
      <c r="RE42">
        <v>0</v>
      </c>
      <c r="RF42">
        <v>0</v>
      </c>
      <c r="RG42">
        <v>0</v>
      </c>
      <c r="RH42">
        <v>0</v>
      </c>
      <c r="RI42">
        <v>0</v>
      </c>
      <c r="RJ42">
        <v>2884.6769582239899</v>
      </c>
      <c r="RK42">
        <v>26.136107588023702</v>
      </c>
      <c r="RL42">
        <v>-2879.3994498429201</v>
      </c>
      <c r="RM42">
        <v>-6329.5011875443397</v>
      </c>
      <c r="RN42">
        <v>-2879.3994498429201</v>
      </c>
      <c r="RO42">
        <v>0</v>
      </c>
      <c r="RP42">
        <v>2006.23455235348</v>
      </c>
      <c r="RQ42">
        <v>26.344017019285399</v>
      </c>
      <c r="RR42">
        <v>-2005.68940403804</v>
      </c>
      <c r="RS42">
        <v>-4338.3811970534898</v>
      </c>
      <c r="RT42">
        <v>-2005.68940403804</v>
      </c>
      <c r="RU42">
        <v>0</v>
      </c>
      <c r="RV42">
        <v>3184.7244776115299</v>
      </c>
      <c r="RW42">
        <v>27.384804712045501</v>
      </c>
      <c r="RX42">
        <v>-3133.2077132254899</v>
      </c>
      <c r="RY42">
        <v>-6333.2645413445498</v>
      </c>
      <c r="RZ42">
        <v>-3133.2077132254899</v>
      </c>
      <c r="SA42">
        <v>0</v>
      </c>
      <c r="SB42">
        <v>4410.7183281109901</v>
      </c>
      <c r="SC42">
        <v>30.142919981737599</v>
      </c>
      <c r="SD42">
        <v>-4366.02770775921</v>
      </c>
      <c r="SE42">
        <v>-5685.29459603132</v>
      </c>
      <c r="SF42">
        <v>-4366.02770775921</v>
      </c>
      <c r="SG42">
        <v>0</v>
      </c>
      <c r="SH42">
        <v>9947.72725565365</v>
      </c>
      <c r="SI42">
        <v>25.734042149147701</v>
      </c>
      <c r="SJ42">
        <v>-9993.7885301940205</v>
      </c>
      <c r="SK42">
        <v>-31387.3500265111</v>
      </c>
      <c r="SL42">
        <v>-9993.7885301940205</v>
      </c>
      <c r="SM42">
        <v>21.1111</v>
      </c>
      <c r="SN42">
        <v>23.8889</v>
      </c>
      <c r="SO42">
        <v>244.622254540895</v>
      </c>
      <c r="SP42">
        <v>0</v>
      </c>
      <c r="SQ42">
        <v>24.827029629881199</v>
      </c>
      <c r="SR42">
        <v>0</v>
      </c>
      <c r="SS42">
        <v>0</v>
      </c>
      <c r="ST42">
        <v>0</v>
      </c>
      <c r="SU42">
        <v>151.888781960095</v>
      </c>
      <c r="SV42">
        <v>0</v>
      </c>
      <c r="SW42">
        <v>25.304941180150902</v>
      </c>
      <c r="SX42">
        <v>0</v>
      </c>
      <c r="SY42">
        <v>0</v>
      </c>
      <c r="SZ42">
        <v>0</v>
      </c>
      <c r="TA42">
        <v>265.93259776058102</v>
      </c>
      <c r="TB42">
        <v>0</v>
      </c>
      <c r="TC42">
        <v>25.492820133564301</v>
      </c>
      <c r="TD42">
        <v>0</v>
      </c>
      <c r="TE42">
        <v>0</v>
      </c>
      <c r="TF42">
        <v>0</v>
      </c>
      <c r="TG42">
        <v>0</v>
      </c>
      <c r="TH42">
        <v>37.912909967436498</v>
      </c>
      <c r="TI42">
        <v>25.136168176385201</v>
      </c>
      <c r="TJ42">
        <v>0</v>
      </c>
      <c r="TK42">
        <v>0</v>
      </c>
      <c r="TL42">
        <v>0</v>
      </c>
      <c r="TM42">
        <v>2436.6446020347798</v>
      </c>
      <c r="TN42">
        <v>0</v>
      </c>
      <c r="TO42">
        <v>24.702909198784301</v>
      </c>
      <c r="TP42">
        <v>0</v>
      </c>
      <c r="TQ42">
        <v>0</v>
      </c>
      <c r="TR42">
        <v>0</v>
      </c>
      <c r="TS42">
        <v>0</v>
      </c>
      <c r="TT42">
        <v>3772.1957711738401</v>
      </c>
      <c r="TU42">
        <v>25.069145103331401</v>
      </c>
      <c r="TV42">
        <v>-3768.69724122362</v>
      </c>
      <c r="TW42">
        <v>-7659.2454942476197</v>
      </c>
      <c r="TX42">
        <v>-3768.69724122362</v>
      </c>
      <c r="TY42">
        <v>0</v>
      </c>
      <c r="TZ42">
        <v>2557.2687450265398</v>
      </c>
      <c r="UA42">
        <v>25.348683611080698</v>
      </c>
      <c r="UB42">
        <v>-2557.06805224138</v>
      </c>
      <c r="UC42">
        <v>-5070.6772154005803</v>
      </c>
      <c r="UD42">
        <v>-2557.06805224138</v>
      </c>
      <c r="UE42">
        <v>0</v>
      </c>
      <c r="UF42">
        <v>4423.5483022701401</v>
      </c>
      <c r="UG42">
        <v>25.547780569979398</v>
      </c>
      <c r="UH42">
        <v>-4382.1532563521096</v>
      </c>
      <c r="UI42">
        <v>-8183.7033704467904</v>
      </c>
      <c r="UJ42">
        <v>-4382.1532563521096</v>
      </c>
      <c r="UK42">
        <v>0</v>
      </c>
      <c r="UL42">
        <v>5914.3852506558896</v>
      </c>
      <c r="UM42">
        <v>27.109718223982998</v>
      </c>
      <c r="UN42">
        <v>-5888.3976491036001</v>
      </c>
      <c r="UO42">
        <v>-7655.7200509801696</v>
      </c>
      <c r="UP42">
        <v>-5888.3976491036001</v>
      </c>
      <c r="UQ42">
        <v>0</v>
      </c>
      <c r="UR42">
        <v>12266.1710021372</v>
      </c>
      <c r="US42">
        <v>25.516623447419398</v>
      </c>
      <c r="UT42">
        <v>-12313.2868036689</v>
      </c>
      <c r="UU42">
        <v>-34043.478606830198</v>
      </c>
      <c r="UV42">
        <v>-12313.2868036689</v>
      </c>
      <c r="UW42">
        <v>21.1111</v>
      </c>
      <c r="UX42">
        <v>23.8889</v>
      </c>
      <c r="UY42">
        <v>100.186431553265</v>
      </c>
      <c r="UZ42">
        <v>0</v>
      </c>
      <c r="VA42">
        <v>24.793927494793</v>
      </c>
      <c r="VB42">
        <v>0</v>
      </c>
      <c r="VC42">
        <v>0</v>
      </c>
      <c r="VD42">
        <v>0</v>
      </c>
      <c r="VE42">
        <v>45.903885472655901</v>
      </c>
      <c r="VF42">
        <v>0</v>
      </c>
      <c r="VG42">
        <v>25.1680516465204</v>
      </c>
      <c r="VH42">
        <v>0</v>
      </c>
      <c r="VI42">
        <v>0</v>
      </c>
      <c r="VJ42">
        <v>0</v>
      </c>
      <c r="VK42">
        <v>22.023745458432099</v>
      </c>
      <c r="VL42">
        <v>16.113839009731201</v>
      </c>
      <c r="VM42">
        <v>25.298829147934701</v>
      </c>
      <c r="VN42">
        <v>0</v>
      </c>
      <c r="VO42">
        <v>0</v>
      </c>
      <c r="VP42">
        <v>0</v>
      </c>
      <c r="VQ42">
        <v>0</v>
      </c>
      <c r="VR42">
        <v>259.56353980162601</v>
      </c>
      <c r="VS42">
        <v>25.201054838416098</v>
      </c>
      <c r="VT42">
        <v>0</v>
      </c>
      <c r="VU42">
        <v>0</v>
      </c>
      <c r="VV42">
        <v>0</v>
      </c>
      <c r="VW42">
        <v>2223.67830808706</v>
      </c>
      <c r="VX42">
        <v>0</v>
      </c>
      <c r="VY42">
        <v>24.896744315423</v>
      </c>
      <c r="VZ42">
        <v>0</v>
      </c>
      <c r="WA42">
        <v>0</v>
      </c>
      <c r="WB42">
        <v>0</v>
      </c>
      <c r="WC42">
        <v>0</v>
      </c>
      <c r="WD42">
        <v>4497.8245346120302</v>
      </c>
      <c r="WE42">
        <v>25.123534613884299</v>
      </c>
      <c r="WF42">
        <v>-4488.6077527523203</v>
      </c>
      <c r="WG42">
        <v>-8332.1953735207408</v>
      </c>
      <c r="WH42">
        <v>-4488.6077527523203</v>
      </c>
      <c r="WI42">
        <v>10828496.546084199</v>
      </c>
      <c r="WJ42">
        <v>0</v>
      </c>
      <c r="WK42">
        <v>3007.9157072456201</v>
      </c>
      <c r="WL42">
        <v>25.403616428669601</v>
      </c>
      <c r="WM42">
        <v>-3003.4557612502899</v>
      </c>
      <c r="WN42">
        <v>-5474.0757476367498</v>
      </c>
      <c r="WO42">
        <v>-3003.4557612502899</v>
      </c>
      <c r="WP42">
        <v>21.1111</v>
      </c>
      <c r="WQ42">
        <v>23.8889</v>
      </c>
      <c r="WR42">
        <v>0</v>
      </c>
      <c r="WS42">
        <v>5113.5623460993002</v>
      </c>
      <c r="WT42">
        <v>25.636622153571601</v>
      </c>
      <c r="WU42">
        <v>-5091.13843476078</v>
      </c>
      <c r="WV42">
        <v>-8882.2596694907406</v>
      </c>
      <c r="WW42">
        <v>-5091.13843476078</v>
      </c>
      <c r="WX42">
        <v>22784727.9138452</v>
      </c>
      <c r="WY42">
        <v>0</v>
      </c>
      <c r="WZ42">
        <v>6329.0910871792103</v>
      </c>
      <c r="XA42">
        <v>26.983020058598701</v>
      </c>
      <c r="XB42">
        <v>-6289.8452663494299</v>
      </c>
      <c r="XC42">
        <v>-8048.4416568492998</v>
      </c>
      <c r="XD42">
        <v>-6289.8452663494299</v>
      </c>
      <c r="XE42">
        <v>0</v>
      </c>
      <c r="XF42">
        <v>16785.414458511499</v>
      </c>
      <c r="XG42">
        <v>25.152667110953701</v>
      </c>
      <c r="XH42">
        <v>-16830.844260374601</v>
      </c>
      <c r="XI42">
        <v>-39715.240182234898</v>
      </c>
      <c r="XJ42">
        <v>-16830.844260374601</v>
      </c>
      <c r="XK42">
        <v>21.1111</v>
      </c>
      <c r="XL42">
        <v>23.8889</v>
      </c>
      <c r="XM42">
        <v>0</v>
      </c>
      <c r="XN42">
        <v>1051.4877487727999</v>
      </c>
      <c r="XO42">
        <v>25.825175215860899</v>
      </c>
      <c r="XP42">
        <v>0</v>
      </c>
      <c r="XQ42">
        <v>0</v>
      </c>
      <c r="XR42">
        <v>0</v>
      </c>
      <c r="XS42">
        <v>0</v>
      </c>
      <c r="XT42">
        <v>651.08274662154599</v>
      </c>
      <c r="XU42">
        <v>26.159991082227801</v>
      </c>
      <c r="XV42">
        <v>0</v>
      </c>
      <c r="XW42">
        <v>0</v>
      </c>
      <c r="XX42">
        <v>0</v>
      </c>
      <c r="XY42">
        <v>0</v>
      </c>
      <c r="XZ42">
        <v>1167.7030007612</v>
      </c>
      <c r="YA42">
        <v>26.416487905501</v>
      </c>
      <c r="YB42">
        <v>0</v>
      </c>
      <c r="YC42">
        <v>0</v>
      </c>
      <c r="YD42">
        <v>0</v>
      </c>
      <c r="YE42">
        <v>0</v>
      </c>
      <c r="YF42">
        <v>1271.4892271771701</v>
      </c>
      <c r="YG42">
        <v>25.790890023900001</v>
      </c>
      <c r="YH42">
        <v>0</v>
      </c>
      <c r="YI42">
        <v>0</v>
      </c>
      <c r="YJ42">
        <v>0</v>
      </c>
      <c r="YK42">
        <v>0</v>
      </c>
      <c r="YL42">
        <v>3742.4749569667902</v>
      </c>
      <c r="YM42">
        <v>26.502309037817401</v>
      </c>
      <c r="YN42">
        <v>0</v>
      </c>
      <c r="YO42">
        <v>0</v>
      </c>
      <c r="YP42">
        <v>0</v>
      </c>
      <c r="YQ42">
        <v>0</v>
      </c>
      <c r="YR42">
        <v>842.32704682297594</v>
      </c>
      <c r="YS42">
        <v>19.489126688169101</v>
      </c>
      <c r="YT42">
        <v>0</v>
      </c>
      <c r="YU42">
        <v>0</v>
      </c>
      <c r="YV42">
        <v>0</v>
      </c>
      <c r="YW42">
        <v>0</v>
      </c>
      <c r="YX42">
        <v>563.58988273863702</v>
      </c>
      <c r="YY42">
        <v>19.649867138646801</v>
      </c>
      <c r="YZ42">
        <v>0</v>
      </c>
      <c r="ZA42">
        <v>0</v>
      </c>
      <c r="ZB42">
        <v>0</v>
      </c>
      <c r="ZC42">
        <v>0</v>
      </c>
      <c r="ZD42">
        <v>892.63329579261097</v>
      </c>
      <c r="ZE42">
        <v>19.731950856537601</v>
      </c>
      <c r="ZF42">
        <v>0</v>
      </c>
      <c r="ZG42">
        <v>0</v>
      </c>
      <c r="ZH42">
        <v>0</v>
      </c>
      <c r="ZI42">
        <v>0</v>
      </c>
      <c r="ZJ42">
        <v>916.83190091723895</v>
      </c>
      <c r="ZK42">
        <v>19.0913620613116</v>
      </c>
      <c r="ZL42">
        <v>0</v>
      </c>
      <c r="ZM42">
        <v>0</v>
      </c>
      <c r="ZN42">
        <v>0</v>
      </c>
      <c r="ZO42">
        <v>0</v>
      </c>
      <c r="ZP42">
        <v>8349.0353165618708</v>
      </c>
      <c r="ZQ42">
        <v>17.974165589514001</v>
      </c>
      <c r="ZR42">
        <v>0</v>
      </c>
      <c r="ZS42">
        <v>0</v>
      </c>
      <c r="ZT42">
        <v>0</v>
      </c>
      <c r="ZU42">
        <v>0</v>
      </c>
      <c r="ZV42">
        <v>2135.81900721186</v>
      </c>
      <c r="ZW42">
        <v>20.524958456418101</v>
      </c>
      <c r="ZX42">
        <v>0</v>
      </c>
      <c r="ZY42">
        <v>0</v>
      </c>
      <c r="ZZ42">
        <v>0</v>
      </c>
      <c r="AAA42">
        <v>0</v>
      </c>
      <c r="AAB42">
        <v>1435.8296008616501</v>
      </c>
      <c r="AAC42">
        <v>20.757829926259401</v>
      </c>
      <c r="AAD42">
        <v>0</v>
      </c>
      <c r="AAE42">
        <v>0</v>
      </c>
      <c r="AAF42">
        <v>0</v>
      </c>
      <c r="AAG42">
        <v>0</v>
      </c>
      <c r="AAH42">
        <v>2359.1783529122199</v>
      </c>
      <c r="AAI42">
        <v>20.704006882033699</v>
      </c>
      <c r="AAJ42">
        <v>0</v>
      </c>
      <c r="AAK42">
        <v>0</v>
      </c>
      <c r="AAL42">
        <v>0</v>
      </c>
      <c r="AAM42">
        <v>0</v>
      </c>
      <c r="AAN42">
        <v>1993.3822818680801</v>
      </c>
      <c r="AAO42">
        <v>19.865531595539601</v>
      </c>
      <c r="AAP42">
        <v>0</v>
      </c>
      <c r="AAQ42">
        <v>0</v>
      </c>
      <c r="AAR42">
        <v>0</v>
      </c>
      <c r="AAS42">
        <v>0</v>
      </c>
      <c r="AAT42">
        <v>15063.5339254992</v>
      </c>
      <c r="AAU42">
        <v>18.319453326995902</v>
      </c>
      <c r="AAV42">
        <v>0</v>
      </c>
      <c r="AAW42">
        <v>0</v>
      </c>
      <c r="AAX42">
        <v>0</v>
      </c>
      <c r="AAY42">
        <v>0</v>
      </c>
      <c r="AAZ42">
        <v>2511.9928995220198</v>
      </c>
      <c r="ABA42">
        <v>20.542657531857198</v>
      </c>
      <c r="ABB42">
        <v>0</v>
      </c>
      <c r="ABC42">
        <v>0</v>
      </c>
      <c r="ABD42">
        <v>0</v>
      </c>
      <c r="ABE42">
        <v>0</v>
      </c>
      <c r="ABF42">
        <v>1681.6557376726901</v>
      </c>
      <c r="ABG42">
        <v>20.7517952170253</v>
      </c>
      <c r="ABH42">
        <v>0</v>
      </c>
      <c r="ABI42">
        <v>0</v>
      </c>
      <c r="ABJ42">
        <v>0</v>
      </c>
      <c r="ABK42">
        <v>0</v>
      </c>
      <c r="ABL42">
        <v>2728.3248900824601</v>
      </c>
      <c r="ABM42">
        <v>20.741678024282098</v>
      </c>
      <c r="ABN42">
        <v>0</v>
      </c>
      <c r="ABO42">
        <v>0</v>
      </c>
      <c r="ABP42">
        <v>0</v>
      </c>
      <c r="ABQ42">
        <v>0</v>
      </c>
      <c r="ABR42">
        <v>2256.2340107356199</v>
      </c>
      <c r="ABS42">
        <v>19.928583906619998</v>
      </c>
      <c r="ABT42">
        <v>0</v>
      </c>
      <c r="ABU42">
        <v>0</v>
      </c>
      <c r="ABV42">
        <v>0</v>
      </c>
      <c r="ABW42">
        <v>0</v>
      </c>
      <c r="ABX42">
        <v>18519.696927414501</v>
      </c>
      <c r="ABY42">
        <v>18.344823110807699</v>
      </c>
      <c r="ABZ42">
        <v>0</v>
      </c>
      <c r="ACA42">
        <v>0</v>
      </c>
      <c r="ACB42">
        <v>0</v>
      </c>
      <c r="ACC42">
        <v>0.86705421093832002</v>
      </c>
      <c r="ACD42">
        <v>67531221.226110205</v>
      </c>
      <c r="ACE42">
        <v>108098.01</v>
      </c>
      <c r="ACF42">
        <v>22.988262051643002</v>
      </c>
      <c r="ACG42">
        <v>7.22</v>
      </c>
      <c r="ACH42">
        <v>1.64005764778137</v>
      </c>
      <c r="ACI42">
        <v>126856.682562808</v>
      </c>
      <c r="ACJ42">
        <v>5.7625950702154896</v>
      </c>
      <c r="ACK42">
        <v>23.212481360452401</v>
      </c>
      <c r="ACL42">
        <v>28.217152215157601</v>
      </c>
      <c r="ACM42">
        <v>6.0640328869694899</v>
      </c>
      <c r="ACN42">
        <v>47775209.333780602</v>
      </c>
      <c r="ACO42">
        <v>82110.828718672099</v>
      </c>
      <c r="ACP42">
        <v>89406.139634507606</v>
      </c>
      <c r="ACR42">
        <v>53574.769161348697</v>
      </c>
      <c r="ACT42">
        <v>142980.908795856</v>
      </c>
      <c r="ACV42">
        <v>25.8802689486301</v>
      </c>
      <c r="ACW42">
        <v>23.898959674119101</v>
      </c>
      <c r="ACX42">
        <v>1.7</v>
      </c>
      <c r="ACY42">
        <v>6.6745379893558203</v>
      </c>
      <c r="ACZ42">
        <v>0.74972836335896198</v>
      </c>
      <c r="ADA42">
        <v>25.760910887583599</v>
      </c>
      <c r="ADB42">
        <v>23.896442093782401</v>
      </c>
      <c r="ADC42">
        <v>1.7</v>
      </c>
      <c r="ADD42">
        <v>6.3237162712210804</v>
      </c>
      <c r="ADE42">
        <v>0.74981626917943101</v>
      </c>
      <c r="ADF42">
        <v>25.758700259927501</v>
      </c>
      <c r="ADG42">
        <v>23.9031247159384</v>
      </c>
      <c r="ADH42">
        <v>1.7</v>
      </c>
      <c r="ADI42">
        <v>6.5117682752853296</v>
      </c>
      <c r="ADJ42">
        <v>0.74993773156228205</v>
      </c>
      <c r="ADK42">
        <v>25.2793429151683</v>
      </c>
      <c r="ADL42">
        <v>23.977084957093499</v>
      </c>
      <c r="ADM42">
        <v>1.7</v>
      </c>
      <c r="ADN42">
        <v>13.989886586632499</v>
      </c>
      <c r="ADO42">
        <v>0.75052742377829096</v>
      </c>
      <c r="ADP42">
        <v>25.760951243404101</v>
      </c>
      <c r="ADQ42">
        <v>23.961898966655699</v>
      </c>
      <c r="ADR42">
        <v>1.7</v>
      </c>
      <c r="ADS42">
        <v>5.6364059316497102</v>
      </c>
      <c r="ADT42">
        <v>0.70001127140294495</v>
      </c>
      <c r="ADU42">
        <v>26.121630570803699</v>
      </c>
      <c r="ADV42">
        <v>24.267496819897701</v>
      </c>
      <c r="ADW42">
        <v>1.7</v>
      </c>
      <c r="ADX42">
        <v>7.9066573104352802</v>
      </c>
      <c r="ADY42">
        <v>0.70593329175611996</v>
      </c>
      <c r="ADZ42">
        <v>25.144498023320001</v>
      </c>
      <c r="AEA42">
        <v>23.794728374306501</v>
      </c>
      <c r="AEB42">
        <v>1.7</v>
      </c>
      <c r="AEC42">
        <v>11.120616447984901</v>
      </c>
      <c r="AED42">
        <v>0.75111543466755704</v>
      </c>
      <c r="AEE42">
        <v>24.9015641192324</v>
      </c>
      <c r="AEF42">
        <v>23.9239039654599</v>
      </c>
      <c r="AEG42">
        <v>1.7</v>
      </c>
      <c r="AEH42">
        <v>11.689463564942301</v>
      </c>
      <c r="AEI42">
        <v>0.75011211782289</v>
      </c>
      <c r="AEJ42">
        <v>25.246885350253802</v>
      </c>
      <c r="AEK42">
        <v>23.938740684747302</v>
      </c>
      <c r="AEL42">
        <v>1.7</v>
      </c>
      <c r="AEM42">
        <v>5.9294042734685597</v>
      </c>
      <c r="AEN42">
        <v>0.69993110586169605</v>
      </c>
      <c r="AEO42">
        <v>25.346399007246202</v>
      </c>
      <c r="AEP42">
        <v>24.009962193129699</v>
      </c>
      <c r="AEQ42">
        <v>1.7</v>
      </c>
      <c r="AER42">
        <v>7.6427897320451299</v>
      </c>
      <c r="AES42">
        <v>0.70213542877809099</v>
      </c>
      <c r="AET42">
        <v>25.019020035745701</v>
      </c>
      <c r="AEU42">
        <v>23.866376426399501</v>
      </c>
      <c r="AEV42">
        <v>1.7</v>
      </c>
      <c r="AEW42">
        <v>9.3251657148549896</v>
      </c>
      <c r="AEX42">
        <v>0.75041351556227498</v>
      </c>
      <c r="AEY42">
        <v>24.9122384608693</v>
      </c>
      <c r="AEZ42">
        <v>23.927322388636501</v>
      </c>
      <c r="AFA42">
        <v>1.7</v>
      </c>
      <c r="AFB42">
        <v>10.545143356566101</v>
      </c>
      <c r="AFC42">
        <v>0.75035591434582605</v>
      </c>
      <c r="AFD42">
        <v>25.233645753696599</v>
      </c>
      <c r="AFE42">
        <v>23.939938896268401</v>
      </c>
      <c r="AFF42">
        <v>1.7</v>
      </c>
      <c r="AFG42">
        <v>6.4916797218397804</v>
      </c>
      <c r="AFH42">
        <v>0.70016633342818502</v>
      </c>
      <c r="AFI42">
        <v>25.408350777740999</v>
      </c>
      <c r="AFJ42">
        <v>24.057753831829601</v>
      </c>
      <c r="AFK42">
        <v>1.7</v>
      </c>
      <c r="AFL42">
        <v>7.2112779041692496</v>
      </c>
      <c r="AFM42">
        <v>0.70000802013909602</v>
      </c>
      <c r="AFN42">
        <v>24.922854602953201</v>
      </c>
      <c r="AFO42">
        <v>23.809807875645902</v>
      </c>
      <c r="AFP42">
        <v>1.7</v>
      </c>
      <c r="AFQ42">
        <v>9.0769981505233304</v>
      </c>
      <c r="AFR42">
        <v>0.75045637095157003</v>
      </c>
      <c r="AFS42">
        <v>-0.441323643064641</v>
      </c>
      <c r="AFT42">
        <v>-0.556787547840639</v>
      </c>
      <c r="AFU42">
        <v>-0.401135451028797</v>
      </c>
      <c r="AFV42">
        <v>-0.51825718649356001</v>
      </c>
      <c r="AFW42">
        <v>-0.391130360106972</v>
      </c>
      <c r="AFX42">
        <v>-0.47608043136587103</v>
      </c>
      <c r="AFY42">
        <v>-0.17395100277876399</v>
      </c>
      <c r="AFZ42">
        <v>-0.44602098737517698</v>
      </c>
      <c r="AGA42">
        <v>-0.30886713438399999</v>
      </c>
      <c r="AGB42">
        <v>-0.40246527163868601</v>
      </c>
      <c r="AGC42">
        <v>-0.136911661359788</v>
      </c>
      <c r="AGD42">
        <v>-0.37773153914144803</v>
      </c>
      <c r="AGE42">
        <v>-0.62423320657683101</v>
      </c>
      <c r="AGF42">
        <v>-0.562635520833627</v>
      </c>
      <c r="AGG42">
        <v>-0.416080308731054</v>
      </c>
      <c r="AGH42">
        <v>0</v>
      </c>
      <c r="AGI42">
        <v>0</v>
      </c>
      <c r="AGJ42">
        <v>0</v>
      </c>
      <c r="AGK42">
        <v>0</v>
      </c>
      <c r="AGL42">
        <v>0</v>
      </c>
      <c r="AGM42">
        <v>0</v>
      </c>
      <c r="AGN42">
        <v>0</v>
      </c>
      <c r="AGO42">
        <v>0</v>
      </c>
      <c r="AGP42">
        <v>0</v>
      </c>
      <c r="AGQ42">
        <v>0</v>
      </c>
      <c r="AGR42">
        <v>0</v>
      </c>
      <c r="AGS42">
        <v>0</v>
      </c>
      <c r="AGT42">
        <v>0</v>
      </c>
      <c r="AGU42">
        <v>0</v>
      </c>
      <c r="AGV42">
        <v>0</v>
      </c>
      <c r="AGW42">
        <v>0</v>
      </c>
      <c r="AGX42">
        <v>0</v>
      </c>
      <c r="AGY42">
        <v>0</v>
      </c>
      <c r="AGZ42">
        <v>0</v>
      </c>
      <c r="AHA42">
        <v>0</v>
      </c>
      <c r="AHB42">
        <v>0</v>
      </c>
      <c r="AHC42">
        <v>0</v>
      </c>
      <c r="AHD42">
        <v>0</v>
      </c>
      <c r="AHE42">
        <v>0</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Y42">
        <v>0</v>
      </c>
      <c r="AHZ42">
        <v>0</v>
      </c>
      <c r="AIB42">
        <v>0</v>
      </c>
      <c r="AID42">
        <v>0</v>
      </c>
      <c r="AIF42">
        <v>0</v>
      </c>
      <c r="AIH42">
        <v>0</v>
      </c>
      <c r="AIJ42">
        <v>0</v>
      </c>
      <c r="AIL42">
        <v>0</v>
      </c>
      <c r="AIN42">
        <v>0</v>
      </c>
      <c r="AIP42">
        <v>0</v>
      </c>
      <c r="AIR42">
        <v>0</v>
      </c>
      <c r="AIT42">
        <v>0</v>
      </c>
      <c r="AIV42">
        <v>0</v>
      </c>
      <c r="AIX42">
        <v>0</v>
      </c>
      <c r="AIZ42">
        <v>0</v>
      </c>
      <c r="AJB42">
        <v>0</v>
      </c>
      <c r="AJD42">
        <v>0</v>
      </c>
      <c r="AJE42">
        <v>2.7274014544128602E-3</v>
      </c>
      <c r="AJG42">
        <v>189866.16829481101</v>
      </c>
      <c r="AJJ42">
        <v>12637.605247465701</v>
      </c>
      <c r="AJL42">
        <v>235.17477943427599</v>
      </c>
      <c r="AJM42">
        <v>85.824768137030802</v>
      </c>
      <c r="AJN42">
        <v>698.39397600272503</v>
      </c>
      <c r="AJO42">
        <v>199.63493175458899</v>
      </c>
      <c r="AJP42">
        <v>462.62162891697602</v>
      </c>
      <c r="AJQ42">
        <v>125.982549048583</v>
      </c>
      <c r="AJR42">
        <v>766.24072525504698</v>
      </c>
      <c r="AJS42">
        <v>224.79660247286299</v>
      </c>
      <c r="AJT42">
        <v>500.72602494953497</v>
      </c>
      <c r="AJU42">
        <v>41.803945842692798</v>
      </c>
      <c r="AJV42">
        <v>525.32910318006896</v>
      </c>
      <c r="AJW42">
        <v>59.318044482844897</v>
      </c>
      <c r="AJX42">
        <v>321.61875228205201</v>
      </c>
      <c r="AJY42">
        <v>0</v>
      </c>
      <c r="AJZ42">
        <v>0</v>
      </c>
      <c r="AKA42">
        <v>0</v>
      </c>
      <c r="AKB42">
        <v>189866.16829481101</v>
      </c>
      <c r="AKC42">
        <v>0</v>
      </c>
      <c r="AKD42">
        <v>0</v>
      </c>
      <c r="AKE42">
        <v>0</v>
      </c>
      <c r="AKF42">
        <v>0</v>
      </c>
      <c r="AKG42">
        <v>14.7511788449854</v>
      </c>
      <c r="AKH42">
        <v>14.7511788449854</v>
      </c>
      <c r="AKI42">
        <v>0</v>
      </c>
      <c r="AKJ42">
        <v>0</v>
      </c>
      <c r="AKK42">
        <v>0</v>
      </c>
      <c r="AKL42">
        <v>0</v>
      </c>
      <c r="AKM42">
        <v>0</v>
      </c>
      <c r="AKN42">
        <v>14.7511788449854</v>
      </c>
      <c r="AKO42">
        <v>14.7511788449854</v>
      </c>
      <c r="AKP42">
        <v>0</v>
      </c>
      <c r="AKQ42">
        <v>0</v>
      </c>
      <c r="AKR42">
        <v>0</v>
      </c>
      <c r="AKV42">
        <v>1370681.69544503</v>
      </c>
      <c r="AKZ42">
        <v>4674616.5748551702</v>
      </c>
      <c r="ALD42">
        <v>27.619339414159398</v>
      </c>
      <c r="ALE42">
        <v>23.0494040771204</v>
      </c>
      <c r="ALF42">
        <v>12.128065773938999</v>
      </c>
      <c r="ALG42">
        <v>231674.31114407501</v>
      </c>
      <c r="ALH42">
        <v>2980.8845181818201</v>
      </c>
      <c r="ALJ42">
        <v>14.748412524981299</v>
      </c>
      <c r="ALK42">
        <v>8.9633712112281091E-3</v>
      </c>
      <c r="ALL42">
        <v>12.657907155610101</v>
      </c>
      <c r="ALM42">
        <v>26.001695893439699</v>
      </c>
      <c r="ALN42">
        <v>12.657907155610101</v>
      </c>
      <c r="ALO42">
        <v>0</v>
      </c>
      <c r="ALP42">
        <v>25.555903859344699</v>
      </c>
      <c r="ALQ42">
        <v>9.3610507511406107E-3</v>
      </c>
      <c r="ALR42">
        <v>45.8522685976193</v>
      </c>
      <c r="ALS42">
        <v>12.657907155610101</v>
      </c>
      <c r="ALT42">
        <v>14.7484127001972</v>
      </c>
      <c r="ALU42">
        <v>12.657907155610101</v>
      </c>
      <c r="ALV42">
        <v>15.5600085846245</v>
      </c>
      <c r="ALW42">
        <v>12.657907155610101</v>
      </c>
      <c r="ALX42">
        <v>7.22</v>
      </c>
      <c r="ALY42">
        <v>2.8859355007557199E-3</v>
      </c>
      <c r="ALZ42">
        <v>22.959867963052002</v>
      </c>
      <c r="AMA42">
        <v>2.8859355007557199E-3</v>
      </c>
      <c r="AMB42">
        <v>0</v>
      </c>
      <c r="AMC42">
        <v>22.988262051643002</v>
      </c>
      <c r="AMD42">
        <v>1.6400572087331899E-3</v>
      </c>
      <c r="AME42">
        <v>22.959867963052002</v>
      </c>
      <c r="AMF42">
        <v>2.8859355007557299E-3</v>
      </c>
      <c r="AMG42">
        <v>7.22</v>
      </c>
      <c r="AMH42">
        <v>2.8859355007557299E-3</v>
      </c>
      <c r="AMI42">
        <v>1.21280625272207E-2</v>
      </c>
      <c r="AMJ42">
        <v>4.2474999999999996</v>
      </c>
      <c r="AMK42">
        <v>19.721197179976699</v>
      </c>
      <c r="AML42">
        <v>0.66107686297235602</v>
      </c>
      <c r="AMM42">
        <v>17.963630987956702</v>
      </c>
      <c r="AMN42">
        <v>1.0196889317212401</v>
      </c>
      <c r="AMO42">
        <v>19.763887322728799</v>
      </c>
      <c r="AMP42">
        <v>0.27176527159660602</v>
      </c>
      <c r="AMQ42">
        <v>20.059286348545701</v>
      </c>
      <c r="AMR42">
        <v>0.44897187902982899</v>
      </c>
      <c r="AMS42">
        <v>19.8180156965586</v>
      </c>
      <c r="AMT42">
        <v>0.410516164574182</v>
      </c>
      <c r="AMU42">
        <v>18.308513636843699</v>
      </c>
      <c r="AMV42">
        <v>1.3362915996400799</v>
      </c>
      <c r="AMW42">
        <v>20.887412000096401</v>
      </c>
      <c r="AMX42">
        <v>0.47669260153597598</v>
      </c>
      <c r="AMY42">
        <v>20.400611292263999</v>
      </c>
      <c r="AMZ42">
        <v>1.0411252538795901</v>
      </c>
      <c r="ANA42">
        <v>20.989164566019799</v>
      </c>
      <c r="ANB42">
        <v>0.783581652462775</v>
      </c>
      <c r="ANC42">
        <v>20.858970441208601</v>
      </c>
      <c r="AND42">
        <v>0.80096075771409803</v>
      </c>
      <c r="ANE42">
        <v>18.338245646001699</v>
      </c>
      <c r="ANF42">
        <v>1.8372706280629401</v>
      </c>
      <c r="ANG42">
        <v>20.9188887679943</v>
      </c>
      <c r="ANH42">
        <v>0.56659161591858298</v>
      </c>
      <c r="ANI42">
        <v>20.462480970536198</v>
      </c>
      <c r="ANJ42">
        <v>1.1536536114449301</v>
      </c>
      <c r="ANK42">
        <v>20.966940209005401</v>
      </c>
      <c r="ANL42">
        <v>0.92669615664317095</v>
      </c>
      <c r="ANM42">
        <v>20.906143267993802</v>
      </c>
      <c r="ANN42">
        <v>0.92302416841374701</v>
      </c>
      <c r="ANO42">
        <v>2.8120191098942202</v>
      </c>
      <c r="ANP42">
        <v>4.4386518652325204</v>
      </c>
      <c r="ANQ42">
        <v>5.4072361804833697</v>
      </c>
      <c r="ANR42">
        <v>17.963630987956702</v>
      </c>
      <c r="ANS42">
        <v>19.638884594854101</v>
      </c>
      <c r="ANT42">
        <v>19.075182689955799</v>
      </c>
      <c r="ANU42">
        <v>19.7006234923224</v>
      </c>
      <c r="ANV42">
        <v>19.4771803087785</v>
      </c>
      <c r="ANW42">
        <v>18.308513636843699</v>
      </c>
      <c r="ANX42">
        <v>20.741092425256301</v>
      </c>
      <c r="ANY42">
        <v>19.855509645324599</v>
      </c>
      <c r="ANZ42">
        <v>20.656528201898301</v>
      </c>
      <c r="AOA42">
        <v>20.509408497015698</v>
      </c>
      <c r="AOB42">
        <v>18.338245646001699</v>
      </c>
      <c r="AOC42">
        <v>20.7382607436165</v>
      </c>
      <c r="AOD42">
        <v>19.922660473819001</v>
      </c>
      <c r="AOE42">
        <v>20.708199304871101</v>
      </c>
      <c r="AOF42">
        <v>20.528168043735199</v>
      </c>
      <c r="AOG42">
        <v>25.555903859344699</v>
      </c>
      <c r="AOH42">
        <v>4.2474999999999996</v>
      </c>
      <c r="AOI42">
        <v>25.600888924314098</v>
      </c>
      <c r="AOJ42">
        <v>4.2474999999999996</v>
      </c>
    </row>
    <row r="43" spans="1:1076">
      <c r="A43" t="s">
        <v>2987</v>
      </c>
      <c r="B43">
        <v>26.201499999999999</v>
      </c>
      <c r="D43">
        <v>17.801404261411101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1157.4680852644101</v>
      </c>
      <c r="EN43">
        <v>574.36881432322502</v>
      </c>
      <c r="EO43">
        <v>837.694225480417</v>
      </c>
      <c r="EP43">
        <v>6816.1968461574397</v>
      </c>
      <c r="EQ43">
        <v>0</v>
      </c>
      <c r="ER43">
        <v>1213.6981522236399</v>
      </c>
      <c r="ES43">
        <v>597.84610131913701</v>
      </c>
      <c r="ET43">
        <v>890.644743582601</v>
      </c>
      <c r="EU43">
        <v>34.223141093149998</v>
      </c>
      <c r="EV43">
        <v>7288.8151103286</v>
      </c>
      <c r="EW43">
        <v>0</v>
      </c>
      <c r="EX43">
        <v>1166.6800879934001</v>
      </c>
      <c r="EY43">
        <v>2.5234996763153501</v>
      </c>
      <c r="EZ43">
        <v>571.74482534520803</v>
      </c>
      <c r="FA43">
        <v>848.37794051404205</v>
      </c>
      <c r="FB43">
        <v>34.243269165095498</v>
      </c>
      <c r="FC43">
        <v>7230.5478445706703</v>
      </c>
      <c r="FD43">
        <v>0</v>
      </c>
      <c r="FE43">
        <v>0</v>
      </c>
      <c r="FF43">
        <v>0</v>
      </c>
      <c r="FG43">
        <v>0</v>
      </c>
      <c r="FH43">
        <v>0</v>
      </c>
      <c r="FI43">
        <v>0</v>
      </c>
      <c r="FJ43">
        <v>0</v>
      </c>
      <c r="FK43">
        <v>0</v>
      </c>
      <c r="FL43">
        <v>0</v>
      </c>
      <c r="FM43">
        <v>0</v>
      </c>
      <c r="FN43">
        <v>0</v>
      </c>
      <c r="FO43">
        <v>2.45251372506161E-2</v>
      </c>
      <c r="FP43">
        <v>0</v>
      </c>
      <c r="FQ43">
        <v>3.7712464405102401E-3</v>
      </c>
      <c r="FR43">
        <v>0</v>
      </c>
      <c r="FS43">
        <v>7230.5478445706703</v>
      </c>
      <c r="FT43">
        <v>0</v>
      </c>
      <c r="FU43">
        <v>2614.9854498785298</v>
      </c>
      <c r="FV43">
        <v>0</v>
      </c>
      <c r="FW43">
        <v>0</v>
      </c>
      <c r="FX43">
        <v>3.8240397029626698E-3</v>
      </c>
      <c r="FY43">
        <v>2.45251372506161E-2</v>
      </c>
      <c r="FZ43">
        <v>0</v>
      </c>
      <c r="GA43">
        <v>3.7712464405102401E-3</v>
      </c>
      <c r="GB43">
        <v>85.166970712266505</v>
      </c>
      <c r="GC43">
        <v>19.1540569249421</v>
      </c>
      <c r="GD43">
        <v>-61.828598443300898</v>
      </c>
      <c r="GE43">
        <v>31.537230790328099</v>
      </c>
      <c r="GF43">
        <v>42.188648032692299</v>
      </c>
      <c r="GG43">
        <v>-67.500086240903599</v>
      </c>
      <c r="GH43">
        <v>177.62569469155099</v>
      </c>
      <c r="GI43">
        <v>78.261163010532997</v>
      </c>
      <c r="GJ43">
        <v>-116.855405158126</v>
      </c>
      <c r="GK43">
        <v>358.97243175912701</v>
      </c>
      <c r="GL43">
        <v>295.62509024214899</v>
      </c>
      <c r="GM43">
        <v>419.68034966367799</v>
      </c>
      <c r="GN43">
        <v>1.28803971181196</v>
      </c>
      <c r="GO43">
        <v>24.644176243434501</v>
      </c>
      <c r="GP43">
        <v>25.087142660202801</v>
      </c>
      <c r="GQ43">
        <v>-18.609744928981101</v>
      </c>
      <c r="GR43">
        <v>-211.858885258718</v>
      </c>
      <c r="GS43">
        <v>-785.55317978865605</v>
      </c>
      <c r="GT43">
        <v>3.0292123701975102</v>
      </c>
      <c r="GU43">
        <v>25.0458005524264</v>
      </c>
      <c r="GV43">
        <v>25.413465992979202</v>
      </c>
      <c r="GW43">
        <v>-14.836886660554001</v>
      </c>
      <c r="GX43">
        <v>-129.419888684868</v>
      </c>
      <c r="GY43">
        <v>-455.59426259561297</v>
      </c>
      <c r="GZ43">
        <v>29.796352302516301</v>
      </c>
      <c r="HA43">
        <v>25.263964347741499</v>
      </c>
      <c r="HB43">
        <v>25.7002651855557</v>
      </c>
      <c r="HC43">
        <v>-29.1557543900757</v>
      </c>
      <c r="HD43">
        <v>-278.29009314545499</v>
      </c>
      <c r="HE43">
        <v>-990.62108728600106</v>
      </c>
      <c r="HF43">
        <v>85.558008784551902</v>
      </c>
      <c r="HG43">
        <v>25.7213240370527</v>
      </c>
      <c r="HH43">
        <v>26.6263439847224</v>
      </c>
      <c r="HI43">
        <v>66.950219390882495</v>
      </c>
      <c r="HJ43">
        <v>-96.538563142129703</v>
      </c>
      <c r="HK43">
        <v>-835.73535556270599</v>
      </c>
      <c r="HL43">
        <v>185.21169682151199</v>
      </c>
      <c r="HM43">
        <v>25.673839798496498</v>
      </c>
      <c r="HN43">
        <v>25.572727666339802</v>
      </c>
      <c r="HO43">
        <v>191.254113462406</v>
      </c>
      <c r="HP43">
        <v>136.25324899290899</v>
      </c>
      <c r="HQ43">
        <v>25.5279637491277</v>
      </c>
      <c r="HR43">
        <v>87.003684090916195</v>
      </c>
      <c r="HS43">
        <v>135.11689770871101</v>
      </c>
      <c r="HT43">
        <v>25.796426472029601</v>
      </c>
      <c r="HU43">
        <v>25.624499710141201</v>
      </c>
      <c r="HV43">
        <v>105.636857351553</v>
      </c>
      <c r="HW43">
        <v>98.794819817438096</v>
      </c>
      <c r="HX43">
        <v>25.7659401304855</v>
      </c>
      <c r="HY43">
        <v>45.3413217881427</v>
      </c>
      <c r="HZ43">
        <v>25.9396578083898</v>
      </c>
      <c r="IA43">
        <v>25.680646371704398</v>
      </c>
      <c r="IB43">
        <v>196.10779497130201</v>
      </c>
      <c r="IC43">
        <v>331.30796553478098</v>
      </c>
      <c r="ID43">
        <v>256.304760244205</v>
      </c>
      <c r="IE43">
        <v>25.9803833622219</v>
      </c>
      <c r="IF43">
        <v>99.592566305321498</v>
      </c>
      <c r="IG43">
        <v>50.219462179628501</v>
      </c>
      <c r="IH43">
        <v>27.395034997562501</v>
      </c>
      <c r="II43">
        <v>26.308141848357302</v>
      </c>
      <c r="IJ43">
        <v>196.30330914017799</v>
      </c>
      <c r="IK43">
        <v>56.524626799566697</v>
      </c>
      <c r="IL43">
        <v>445.35689490025698</v>
      </c>
      <c r="IM43">
        <v>236.74495933284501</v>
      </c>
      <c r="IN43">
        <v>27.699479657980898</v>
      </c>
      <c r="IO43">
        <v>0.65405761592434397</v>
      </c>
      <c r="IP43">
        <v>238.78981907888601</v>
      </c>
      <c r="IQ43">
        <v>61.718196983391202</v>
      </c>
      <c r="IR43">
        <v>48.094384348300103</v>
      </c>
      <c r="IS43">
        <v>97.338087209981694</v>
      </c>
      <c r="IT43">
        <v>149.20814717092901</v>
      </c>
      <c r="IU43">
        <v>-925.96039148186605</v>
      </c>
      <c r="IV43">
        <v>9.5385432094609204</v>
      </c>
      <c r="IW43">
        <v>24.9184870822783</v>
      </c>
      <c r="IX43">
        <v>25.5279637491277</v>
      </c>
      <c r="IY43">
        <v>21.8749781166911</v>
      </c>
      <c r="IZ43">
        <v>-135.50440284995801</v>
      </c>
      <c r="JA43">
        <v>-819.49195552254696</v>
      </c>
      <c r="JB43">
        <v>9.7312298567050206</v>
      </c>
      <c r="JC43">
        <v>25.244969920514801</v>
      </c>
      <c r="JD43">
        <v>25.7659401304855</v>
      </c>
      <c r="JE43">
        <v>10.2026968343825</v>
      </c>
      <c r="JF43">
        <v>-76.219526571701707</v>
      </c>
      <c r="JG43">
        <v>-462.05298935489401</v>
      </c>
      <c r="JH43">
        <v>50.533072057594801</v>
      </c>
      <c r="JI43">
        <v>25.4204324075687</v>
      </c>
      <c r="JJ43">
        <v>25.9803833622219</v>
      </c>
      <c r="JK43">
        <v>26.1947156585343</v>
      </c>
      <c r="JL43">
        <v>-137.26894552171299</v>
      </c>
      <c r="JM43">
        <v>-897.75577191141497</v>
      </c>
      <c r="JN43">
        <v>102.399053722988</v>
      </c>
      <c r="JO43">
        <v>26.273707085859801</v>
      </c>
      <c r="JP43">
        <v>27.699479657980898</v>
      </c>
      <c r="JQ43">
        <v>1.50897111147278</v>
      </c>
      <c r="JR43">
        <v>211.19141080151201</v>
      </c>
      <c r="JS43">
        <v>0.967394250259629</v>
      </c>
      <c r="JT43">
        <v>-33.371678839857402</v>
      </c>
      <c r="JU43">
        <v>-923.93757450416695</v>
      </c>
      <c r="JV43">
        <v>252.55024774287099</v>
      </c>
      <c r="JW43">
        <v>332.12485639167801</v>
      </c>
      <c r="JX43">
        <v>289.641929017064</v>
      </c>
      <c r="JY43">
        <v>177.404022596164</v>
      </c>
      <c r="JZ43">
        <v>219.318025888177</v>
      </c>
      <c r="KA43">
        <v>164.79325356931199</v>
      </c>
      <c r="KB43">
        <v>403.76543808661199</v>
      </c>
      <c r="KC43">
        <v>445.20412552083297</v>
      </c>
      <c r="KD43">
        <v>312.833488776438</v>
      </c>
      <c r="KE43">
        <v>483.707113084139</v>
      </c>
      <c r="KF43">
        <v>37.047222057718997</v>
      </c>
      <c r="KG43">
        <v>1369.3874937497301</v>
      </c>
      <c r="KH43">
        <v>0.90317455263025503</v>
      </c>
      <c r="KI43">
        <v>424.04776268549</v>
      </c>
      <c r="KJ43">
        <v>395.82619752471902</v>
      </c>
      <c r="KK43">
        <v>85.085701475370698</v>
      </c>
      <c r="KL43">
        <v>26.631428519438799</v>
      </c>
      <c r="KM43">
        <v>26.438698104048001</v>
      </c>
      <c r="KN43">
        <v>316.41888512235698</v>
      </c>
      <c r="KO43">
        <v>27.065377258951301</v>
      </c>
      <c r="KP43">
        <v>34.685470183416399</v>
      </c>
      <c r="KQ43">
        <v>266.92469561457801</v>
      </c>
      <c r="KR43">
        <v>697.00977917650903</v>
      </c>
      <c r="KS43">
        <v>58.2509244348864</v>
      </c>
      <c r="KT43">
        <v>26.8720933604245</v>
      </c>
      <c r="KU43">
        <v>26.626614041517399</v>
      </c>
      <c r="KV43">
        <v>178.185036505244</v>
      </c>
      <c r="KW43">
        <v>27.311272190771</v>
      </c>
      <c r="KX43">
        <v>34.547175604713203</v>
      </c>
      <c r="KY43">
        <v>157.13809152297699</v>
      </c>
      <c r="KZ43">
        <v>431.28655028597598</v>
      </c>
      <c r="LA43">
        <v>137.85969913505801</v>
      </c>
      <c r="LB43">
        <v>27.190136894099801</v>
      </c>
      <c r="LC43">
        <v>26.914003723316799</v>
      </c>
      <c r="LD43">
        <v>325.94709886364001</v>
      </c>
      <c r="LE43">
        <v>27.6436094713183</v>
      </c>
      <c r="LF43">
        <v>34.696536056955402</v>
      </c>
      <c r="LG43">
        <v>276.876951628521</v>
      </c>
      <c r="LH43">
        <v>686.80161908400498</v>
      </c>
      <c r="LI43">
        <v>181.050232283654</v>
      </c>
      <c r="LJ43">
        <v>27.813061314202798</v>
      </c>
      <c r="LK43">
        <v>28.3812901870755</v>
      </c>
      <c r="LL43">
        <v>526.84452247190302</v>
      </c>
      <c r="LM43">
        <v>27.964323920662199</v>
      </c>
      <c r="LN43">
        <v>33.9982620508232</v>
      </c>
      <c r="LO43">
        <v>295.67695101094699</v>
      </c>
      <c r="LP43">
        <v>347.43087210636997</v>
      </c>
      <c r="LQ43">
        <v>47.528906774177997</v>
      </c>
      <c r="LR43">
        <v>19.761011927011399</v>
      </c>
      <c r="LS43">
        <v>16.314</v>
      </c>
      <c r="LT43">
        <v>96.16405467909</v>
      </c>
      <c r="LU43">
        <v>-1426.06762106574</v>
      </c>
      <c r="LV43">
        <v>21.287135231426198</v>
      </c>
      <c r="LW43">
        <v>24.0718818810975</v>
      </c>
      <c r="LX43">
        <v>668.38943994235501</v>
      </c>
      <c r="LY43">
        <v>34.265293539293701</v>
      </c>
      <c r="LZ43">
        <v>19.914393201137202</v>
      </c>
      <c r="MA43">
        <v>16.314</v>
      </c>
      <c r="MB43">
        <v>55.0311459522419</v>
      </c>
      <c r="MC43">
        <v>-952.41902512604599</v>
      </c>
      <c r="MD43">
        <v>21.504510421246199</v>
      </c>
      <c r="ME43">
        <v>24.300211527075302</v>
      </c>
      <c r="MF43">
        <v>433.66647699886198</v>
      </c>
      <c r="MG43">
        <v>76.2162103849803</v>
      </c>
      <c r="MH43">
        <v>19.917787824457498</v>
      </c>
      <c r="MI43">
        <v>16.314</v>
      </c>
      <c r="MJ43">
        <v>69.098348496662595</v>
      </c>
      <c r="MK43">
        <v>-1668.7114305996599</v>
      </c>
      <c r="ML43">
        <v>21.628446955004598</v>
      </c>
      <c r="MM43">
        <v>24.5672383309278</v>
      </c>
      <c r="MN43">
        <v>710.51610104633698</v>
      </c>
      <c r="MO43">
        <v>96.821723729682702</v>
      </c>
      <c r="MP43">
        <v>19.896855167824501</v>
      </c>
      <c r="MQ43">
        <v>16.314</v>
      </c>
      <c r="MR43">
        <v>172.166673653793</v>
      </c>
      <c r="MS43">
        <v>-1080.6725199980101</v>
      </c>
      <c r="MT43">
        <v>21.811545478187099</v>
      </c>
      <c r="MU43">
        <v>25.606144607013899</v>
      </c>
      <c r="MV43">
        <v>628.08865874254195</v>
      </c>
      <c r="MW43">
        <v>85.474307617425694</v>
      </c>
      <c r="MX43">
        <v>22.7722955794437</v>
      </c>
      <c r="MY43">
        <v>24.124697093290902</v>
      </c>
      <c r="MZ43">
        <v>978.325256662328</v>
      </c>
      <c r="NA43">
        <v>616.89947509227704</v>
      </c>
      <c r="NB43">
        <v>23.186195564304501</v>
      </c>
      <c r="NC43">
        <v>25.040169759847402</v>
      </c>
      <c r="ND43">
        <v>991.37056012023402</v>
      </c>
      <c r="NE43">
        <v>60.752738180747301</v>
      </c>
      <c r="NF43">
        <v>23.145905531721301</v>
      </c>
      <c r="NG43">
        <v>24.5845984377275</v>
      </c>
      <c r="NH43">
        <v>651.05399696551899</v>
      </c>
      <c r="NI43">
        <v>463.81304744315901</v>
      </c>
      <c r="NJ43">
        <v>23.501708998120201</v>
      </c>
      <c r="NK43">
        <v>25.2538394198058</v>
      </c>
      <c r="NL43">
        <v>641.147289745222</v>
      </c>
      <c r="NM43">
        <v>117.462504867652</v>
      </c>
      <c r="NN43">
        <v>23.121123651492098</v>
      </c>
      <c r="NO43">
        <v>24.665386354208799</v>
      </c>
      <c r="NP43">
        <v>1035.1779182318501</v>
      </c>
      <c r="NQ43">
        <v>598.29592131442098</v>
      </c>
      <c r="NR43">
        <v>23.591265730579501</v>
      </c>
      <c r="NS43">
        <v>25.433907442590499</v>
      </c>
      <c r="NT43">
        <v>1061.0070316078099</v>
      </c>
      <c r="NU43">
        <v>130.41819630139199</v>
      </c>
      <c r="NV43">
        <v>23.046984683621599</v>
      </c>
      <c r="NW43">
        <v>24.7449175263543</v>
      </c>
      <c r="NX43">
        <v>1.9890581447026101</v>
      </c>
      <c r="NY43">
        <v>861.89240035556702</v>
      </c>
      <c r="NZ43">
        <v>321.83690629515303</v>
      </c>
      <c r="OA43">
        <v>23.910822918858099</v>
      </c>
      <c r="OB43">
        <v>27.121237004863598</v>
      </c>
      <c r="OC43">
        <v>1.7</v>
      </c>
      <c r="OD43">
        <v>942.30841494633898</v>
      </c>
      <c r="OE43">
        <v>1.9890581447026101</v>
      </c>
      <c r="OF43">
        <v>1.7</v>
      </c>
      <c r="OG43">
        <v>85.391943025073701</v>
      </c>
      <c r="OH43">
        <v>22.775196353521199</v>
      </c>
      <c r="OI43">
        <v>24.280273762265299</v>
      </c>
      <c r="OJ43">
        <v>1119.1107754490599</v>
      </c>
      <c r="OK43">
        <v>709.69017468648303</v>
      </c>
      <c r="OL43">
        <v>23.236130221338499</v>
      </c>
      <c r="OM43">
        <v>25.3633427937744</v>
      </c>
      <c r="ON43">
        <v>1145.92734371663</v>
      </c>
      <c r="OO43">
        <v>60.7125111712269</v>
      </c>
      <c r="OP43">
        <v>23.1144514678371</v>
      </c>
      <c r="OQ43">
        <v>24.679535408672301</v>
      </c>
      <c r="OR43">
        <v>744.06896635662702</v>
      </c>
      <c r="OS43">
        <v>527.88049529551404</v>
      </c>
      <c r="OT43">
        <v>23.514081560114001</v>
      </c>
      <c r="OU43">
        <v>25.537824983493099</v>
      </c>
      <c r="OV43">
        <v>739.47346441827096</v>
      </c>
      <c r="OW43">
        <v>117.040297940709</v>
      </c>
      <c r="OX43">
        <v>23.115517138465499</v>
      </c>
      <c r="OY43">
        <v>24.762500527820102</v>
      </c>
      <c r="OZ43">
        <v>1189.1159980105599</v>
      </c>
      <c r="PA43">
        <v>714.17095647554697</v>
      </c>
      <c r="PB43">
        <v>23.623301286010701</v>
      </c>
      <c r="PC43">
        <v>25.7594538138489</v>
      </c>
      <c r="PD43">
        <v>1225.45828419444</v>
      </c>
      <c r="PE43">
        <v>125.763351557264</v>
      </c>
      <c r="PF43">
        <v>22.995656017161899</v>
      </c>
      <c r="PG43">
        <v>25.028915395919199</v>
      </c>
      <c r="PH43">
        <v>2.2821284311028802</v>
      </c>
      <c r="PI43">
        <v>956.836318247637</v>
      </c>
      <c r="PJ43">
        <v>431.24408794830998</v>
      </c>
      <c r="PK43">
        <v>23.833651394524502</v>
      </c>
      <c r="PL43">
        <v>27.213259518971299</v>
      </c>
      <c r="PM43">
        <v>1.9356145794322801</v>
      </c>
      <c r="PN43">
        <v>1038.7453786614101</v>
      </c>
      <c r="PO43">
        <v>24.955651715671401</v>
      </c>
      <c r="PP43">
        <v>25.205894783996602</v>
      </c>
      <c r="PQ43">
        <v>25.5213561346022</v>
      </c>
      <c r="PR43">
        <v>27.159057609218401</v>
      </c>
      <c r="PS43">
        <v>24.292097530021501</v>
      </c>
      <c r="PT43">
        <v>25.566513871954299</v>
      </c>
      <c r="PU43">
        <v>25.738014914990799</v>
      </c>
      <c r="PV43">
        <v>25.983920241801201</v>
      </c>
      <c r="PW43">
        <v>28.3320422982599</v>
      </c>
      <c r="PX43">
        <v>24.8419391876551</v>
      </c>
      <c r="PY43">
        <v>26.1026434059408</v>
      </c>
      <c r="PZ43">
        <v>26.235857443718899</v>
      </c>
      <c r="QA43">
        <v>26.529018806023501</v>
      </c>
      <c r="QB43">
        <v>28.6489125535041</v>
      </c>
      <c r="QC43">
        <v>25.9223472678711</v>
      </c>
      <c r="QD43">
        <v>21.976901130416099</v>
      </c>
      <c r="QE43">
        <v>25.414018776032201</v>
      </c>
      <c r="QF43">
        <v>25.6511409532472</v>
      </c>
      <c r="QG43">
        <v>25.956149251379699</v>
      </c>
      <c r="QH43">
        <v>28.625993455950098</v>
      </c>
      <c r="QI43">
        <v>25.005386221624899</v>
      </c>
      <c r="QJ43">
        <v>25.2778245509523</v>
      </c>
      <c r="QK43">
        <v>25.4703046617993</v>
      </c>
      <c r="QL43">
        <v>25.6297361670781</v>
      </c>
      <c r="QM43">
        <v>27.7043030628083</v>
      </c>
      <c r="QN43">
        <v>2572.3672158208401</v>
      </c>
      <c r="QO43">
        <v>25.175553016023901</v>
      </c>
      <c r="QP43">
        <v>-154.33705155424801</v>
      </c>
      <c r="QQ43">
        <v>25.572068684111098</v>
      </c>
      <c r="QR43">
        <v>25.7488555806843</v>
      </c>
      <c r="QS43">
        <v>25.925305913174299</v>
      </c>
      <c r="QT43">
        <v>27.842441579194499</v>
      </c>
      <c r="QU43">
        <v>25.522137975574999</v>
      </c>
      <c r="QV43">
        <v>18.373473176995201</v>
      </c>
      <c r="QW43">
        <v>0</v>
      </c>
      <c r="QX43">
        <v>0</v>
      </c>
      <c r="QY43">
        <v>0</v>
      </c>
      <c r="QZ43">
        <v>0</v>
      </c>
      <c r="RA43">
        <v>0</v>
      </c>
      <c r="RB43">
        <v>0</v>
      </c>
      <c r="RC43">
        <v>0</v>
      </c>
      <c r="RD43">
        <v>0</v>
      </c>
      <c r="RE43">
        <v>0</v>
      </c>
      <c r="RF43">
        <v>0</v>
      </c>
      <c r="RG43">
        <v>0</v>
      </c>
      <c r="RH43">
        <v>0</v>
      </c>
      <c r="RI43">
        <v>0</v>
      </c>
      <c r="RJ43">
        <v>2876.8302039248601</v>
      </c>
      <c r="RK43">
        <v>25.872385836393001</v>
      </c>
      <c r="RL43">
        <v>-2888.2898481444399</v>
      </c>
      <c r="RM43">
        <v>-6507.8749629884796</v>
      </c>
      <c r="RN43">
        <v>-2888.2898481444399</v>
      </c>
      <c r="RO43">
        <v>0</v>
      </c>
      <c r="RP43">
        <v>1854.46443026631</v>
      </c>
      <c r="RQ43">
        <v>26.096387122497902</v>
      </c>
      <c r="RR43">
        <v>-1853.8118937870099</v>
      </c>
      <c r="RS43">
        <v>-4277.1292549948603</v>
      </c>
      <c r="RT43">
        <v>-1853.8118937870099</v>
      </c>
      <c r="RU43">
        <v>0</v>
      </c>
      <c r="RV43">
        <v>3114.3306158271098</v>
      </c>
      <c r="RW43">
        <v>26.390942368157098</v>
      </c>
      <c r="RX43">
        <v>-3149.8923541403601</v>
      </c>
      <c r="RY43">
        <v>-6901.9140659110499</v>
      </c>
      <c r="RZ43">
        <v>-3149.8923541403601</v>
      </c>
      <c r="SA43">
        <v>0</v>
      </c>
      <c r="SB43">
        <v>4151.5290755771803</v>
      </c>
      <c r="SC43">
        <v>30.0929293026817</v>
      </c>
      <c r="SD43">
        <v>-4098.2351120867997</v>
      </c>
      <c r="SE43">
        <v>-5468.3578261186303</v>
      </c>
      <c r="SF43">
        <v>-4098.2351120867997</v>
      </c>
      <c r="SG43">
        <v>0</v>
      </c>
      <c r="SH43">
        <v>9966.1222372976499</v>
      </c>
      <c r="SI43">
        <v>25.718674913228298</v>
      </c>
      <c r="SJ43">
        <v>-10013.2483222922</v>
      </c>
      <c r="SK43">
        <v>-31425.860684925301</v>
      </c>
      <c r="SL43">
        <v>-10013.2483222922</v>
      </c>
      <c r="SM43">
        <v>21.1111</v>
      </c>
      <c r="SN43">
        <v>23.8889</v>
      </c>
      <c r="SO43">
        <v>248.50695252182399</v>
      </c>
      <c r="SP43">
        <v>0</v>
      </c>
      <c r="SQ43">
        <v>24.837088718856499</v>
      </c>
      <c r="SR43">
        <v>0</v>
      </c>
      <c r="SS43">
        <v>0</v>
      </c>
      <c r="ST43">
        <v>0</v>
      </c>
      <c r="SU43">
        <v>155.77102520558901</v>
      </c>
      <c r="SV43">
        <v>0</v>
      </c>
      <c r="SW43">
        <v>25.2685059344549</v>
      </c>
      <c r="SX43">
        <v>0</v>
      </c>
      <c r="SY43">
        <v>0</v>
      </c>
      <c r="SZ43">
        <v>0</v>
      </c>
      <c r="TA43">
        <v>287.20760908836098</v>
      </c>
      <c r="TB43">
        <v>0</v>
      </c>
      <c r="TC43">
        <v>25.507140061644598</v>
      </c>
      <c r="TD43">
        <v>0</v>
      </c>
      <c r="TE43">
        <v>0</v>
      </c>
      <c r="TF43">
        <v>0</v>
      </c>
      <c r="TG43">
        <v>1.2643930482518</v>
      </c>
      <c r="TH43">
        <v>19.600612725241302</v>
      </c>
      <c r="TI43">
        <v>25.344378408067801</v>
      </c>
      <c r="TJ43">
        <v>0</v>
      </c>
      <c r="TK43">
        <v>0</v>
      </c>
      <c r="TL43">
        <v>0</v>
      </c>
      <c r="TM43">
        <v>2503.1001740717302</v>
      </c>
      <c r="TN43">
        <v>0</v>
      </c>
      <c r="TO43">
        <v>24.727404672886699</v>
      </c>
      <c r="TP43">
        <v>0</v>
      </c>
      <c r="TQ43">
        <v>0</v>
      </c>
      <c r="TR43">
        <v>0</v>
      </c>
      <c r="TS43">
        <v>0</v>
      </c>
      <c r="TT43">
        <v>3712.0008910952001</v>
      </c>
      <c r="TU43">
        <v>24.989135229950399</v>
      </c>
      <c r="TV43">
        <v>-3731.7413271113001</v>
      </c>
      <c r="TW43">
        <v>-7696.9779335052299</v>
      </c>
      <c r="TX43">
        <v>-3731.7413271113001</v>
      </c>
      <c r="TY43">
        <v>0</v>
      </c>
      <c r="TZ43">
        <v>2384.87711654552</v>
      </c>
      <c r="UA43">
        <v>25.202594408607901</v>
      </c>
      <c r="UB43">
        <v>-2386.43451104732</v>
      </c>
      <c r="UC43">
        <v>-4980.3804586185897</v>
      </c>
      <c r="UD43">
        <v>-2386.43451104732</v>
      </c>
      <c r="UE43">
        <v>0</v>
      </c>
      <c r="UF43">
        <v>4016.1819615478498</v>
      </c>
      <c r="UG43">
        <v>25.275552092354999</v>
      </c>
      <c r="UH43">
        <v>-4035.51602530115</v>
      </c>
      <c r="UI43">
        <v>-8090.3412515714099</v>
      </c>
      <c r="UJ43">
        <v>-4035.51602530115</v>
      </c>
      <c r="UK43">
        <v>0</v>
      </c>
      <c r="UL43">
        <v>5558.3277126677403</v>
      </c>
      <c r="UM43">
        <v>27.076563827356701</v>
      </c>
      <c r="UN43">
        <v>-5459.0310438118804</v>
      </c>
      <c r="UO43">
        <v>-7260.7354035653498</v>
      </c>
      <c r="UP43">
        <v>-5459.0310438118804</v>
      </c>
      <c r="UQ43">
        <v>0</v>
      </c>
      <c r="UR43">
        <v>12212.9907754089</v>
      </c>
      <c r="US43">
        <v>25.509166844392698</v>
      </c>
      <c r="UT43">
        <v>-12261.548874849001</v>
      </c>
      <c r="UU43">
        <v>-33990.190715282799</v>
      </c>
      <c r="UV43">
        <v>-12261.548874849001</v>
      </c>
      <c r="UW43">
        <v>21.1111</v>
      </c>
      <c r="UX43">
        <v>23.8889</v>
      </c>
      <c r="UY43">
        <v>103.751028037615</v>
      </c>
      <c r="UZ43">
        <v>0</v>
      </c>
      <c r="VA43">
        <v>24.781409239421901</v>
      </c>
      <c r="VB43">
        <v>0</v>
      </c>
      <c r="VC43">
        <v>0</v>
      </c>
      <c r="VD43">
        <v>0</v>
      </c>
      <c r="VE43">
        <v>60.8406498666468</v>
      </c>
      <c r="VF43">
        <v>0</v>
      </c>
      <c r="VG43">
        <v>25.138939223860898</v>
      </c>
      <c r="VH43">
        <v>0</v>
      </c>
      <c r="VI43">
        <v>0</v>
      </c>
      <c r="VJ43">
        <v>0</v>
      </c>
      <c r="VK43">
        <v>53.7062404240924</v>
      </c>
      <c r="VL43">
        <v>0</v>
      </c>
      <c r="VM43">
        <v>25.2536383551355</v>
      </c>
      <c r="VN43">
        <v>0</v>
      </c>
      <c r="VO43">
        <v>0</v>
      </c>
      <c r="VP43">
        <v>0</v>
      </c>
      <c r="VQ43">
        <v>0</v>
      </c>
      <c r="VR43">
        <v>256.57900142008702</v>
      </c>
      <c r="VS43">
        <v>25.314050157609099</v>
      </c>
      <c r="VT43">
        <v>0</v>
      </c>
      <c r="VU43">
        <v>0</v>
      </c>
      <c r="VV43">
        <v>0</v>
      </c>
      <c r="VW43">
        <v>2244.05654467153</v>
      </c>
      <c r="VX43">
        <v>0</v>
      </c>
      <c r="VY43">
        <v>24.8964984433612</v>
      </c>
      <c r="VZ43">
        <v>0</v>
      </c>
      <c r="WA43">
        <v>0</v>
      </c>
      <c r="WB43">
        <v>0</v>
      </c>
      <c r="WC43">
        <v>0</v>
      </c>
      <c r="WD43">
        <v>4332.6633442399598</v>
      </c>
      <c r="WE43">
        <v>25.0414939622814</v>
      </c>
      <c r="WF43">
        <v>-4353.2205351359498</v>
      </c>
      <c r="WG43">
        <v>-8287.8735771539596</v>
      </c>
      <c r="WH43">
        <v>-4353.2205351359498</v>
      </c>
      <c r="WI43">
        <v>9941748.21484657</v>
      </c>
      <c r="WJ43">
        <v>0</v>
      </c>
      <c r="WK43">
        <v>2761.5967263462699</v>
      </c>
      <c r="WL43">
        <v>25.261853717649601</v>
      </c>
      <c r="WM43">
        <v>-2761.7711218888298</v>
      </c>
      <c r="WN43">
        <v>-5317.9217335123503</v>
      </c>
      <c r="WO43">
        <v>-2761.7711218888298</v>
      </c>
      <c r="WP43">
        <v>21.1111</v>
      </c>
      <c r="WQ43">
        <v>23.8889</v>
      </c>
      <c r="WR43">
        <v>0</v>
      </c>
      <c r="WS43">
        <v>4672.7357626920402</v>
      </c>
      <c r="WT43">
        <v>25.321593020325199</v>
      </c>
      <c r="WU43">
        <v>-4705.01453699582</v>
      </c>
      <c r="WV43">
        <v>-8734.7972564095908</v>
      </c>
      <c r="WW43">
        <v>-4705.01453699582</v>
      </c>
      <c r="WX43">
        <v>21320278.7896365</v>
      </c>
      <c r="WY43">
        <v>0</v>
      </c>
      <c r="WZ43">
        <v>5922.2996637879096</v>
      </c>
      <c r="XA43">
        <v>27.035970604884898</v>
      </c>
      <c r="XB43">
        <v>-5802.2994579021297</v>
      </c>
      <c r="XC43">
        <v>-7610.6650512101696</v>
      </c>
      <c r="XD43">
        <v>-5802.2994579021297</v>
      </c>
      <c r="XE43">
        <v>0</v>
      </c>
      <c r="XF43">
        <v>16142.1309140998</v>
      </c>
      <c r="XG43">
        <v>25.121928683278998</v>
      </c>
      <c r="XH43">
        <v>-16184.757823227999</v>
      </c>
      <c r="XI43">
        <v>-39164.517579139298</v>
      </c>
      <c r="XJ43">
        <v>-16184.757823227999</v>
      </c>
      <c r="XK43">
        <v>21.1111</v>
      </c>
      <c r="XL43">
        <v>23.8889</v>
      </c>
      <c r="XM43">
        <v>0</v>
      </c>
      <c r="XN43">
        <v>796.12106753550597</v>
      </c>
      <c r="XO43">
        <v>25.631121600783199</v>
      </c>
      <c r="XP43">
        <v>0</v>
      </c>
      <c r="XQ43">
        <v>0</v>
      </c>
      <c r="XR43">
        <v>0</v>
      </c>
      <c r="XS43">
        <v>0</v>
      </c>
      <c r="XT43">
        <v>464.16428237874101</v>
      </c>
      <c r="XU43">
        <v>25.966006699760602</v>
      </c>
      <c r="XV43">
        <v>0</v>
      </c>
      <c r="XW43">
        <v>0</v>
      </c>
      <c r="XX43">
        <v>0</v>
      </c>
      <c r="XY43">
        <v>0</v>
      </c>
      <c r="XZ43">
        <v>879.51250034348402</v>
      </c>
      <c r="YA43">
        <v>26.153336845999799</v>
      </c>
      <c r="YB43">
        <v>0</v>
      </c>
      <c r="YC43">
        <v>0</v>
      </c>
      <c r="YD43">
        <v>0</v>
      </c>
      <c r="YE43">
        <v>0</v>
      </c>
      <c r="YF43">
        <v>1038.71816396489</v>
      </c>
      <c r="YG43">
        <v>25.898929878126001</v>
      </c>
      <c r="YH43">
        <v>0</v>
      </c>
      <c r="YI43">
        <v>0</v>
      </c>
      <c r="YJ43">
        <v>0</v>
      </c>
      <c r="YK43">
        <v>0</v>
      </c>
      <c r="YL43">
        <v>2472.8860587813801</v>
      </c>
      <c r="YM43">
        <v>26.2680551524724</v>
      </c>
      <c r="YN43">
        <v>0</v>
      </c>
      <c r="YO43">
        <v>0</v>
      </c>
      <c r="YP43">
        <v>0</v>
      </c>
      <c r="YQ43">
        <v>0</v>
      </c>
      <c r="YR43">
        <v>835.93933216329299</v>
      </c>
      <c r="YS43">
        <v>19.4979813920434</v>
      </c>
      <c r="YT43">
        <v>0</v>
      </c>
      <c r="YU43">
        <v>0</v>
      </c>
      <c r="YV43">
        <v>0</v>
      </c>
      <c r="YW43">
        <v>0</v>
      </c>
      <c r="YX43">
        <v>527.205799713229</v>
      </c>
      <c r="YY43">
        <v>19.695218860264099</v>
      </c>
      <c r="YZ43">
        <v>0</v>
      </c>
      <c r="ZA43">
        <v>0</v>
      </c>
      <c r="ZB43">
        <v>0</v>
      </c>
      <c r="ZC43">
        <v>0</v>
      </c>
      <c r="ZD43">
        <v>876.22997787706697</v>
      </c>
      <c r="ZE43">
        <v>19.727993966862002</v>
      </c>
      <c r="ZF43">
        <v>0</v>
      </c>
      <c r="ZG43">
        <v>0</v>
      </c>
      <c r="ZH43">
        <v>0</v>
      </c>
      <c r="ZI43">
        <v>0</v>
      </c>
      <c r="ZJ43">
        <v>891.864160113617</v>
      </c>
      <c r="ZK43">
        <v>19.2230324567984</v>
      </c>
      <c r="ZL43">
        <v>0</v>
      </c>
      <c r="ZM43">
        <v>0</v>
      </c>
      <c r="ZN43">
        <v>0</v>
      </c>
      <c r="ZO43">
        <v>0</v>
      </c>
      <c r="ZP43">
        <v>8228.6167045841194</v>
      </c>
      <c r="ZQ43">
        <v>18.006245792216799</v>
      </c>
      <c r="ZR43">
        <v>0</v>
      </c>
      <c r="ZS43">
        <v>0</v>
      </c>
      <c r="ZT43">
        <v>0</v>
      </c>
      <c r="ZU43">
        <v>0</v>
      </c>
      <c r="ZV43">
        <v>2113.0188021270001</v>
      </c>
      <c r="ZW43">
        <v>20.537047061718901</v>
      </c>
      <c r="ZX43">
        <v>0</v>
      </c>
      <c r="ZY43">
        <v>0</v>
      </c>
      <c r="ZZ43">
        <v>0</v>
      </c>
      <c r="AAA43">
        <v>0</v>
      </c>
      <c r="AAB43">
        <v>1375.90091115934</v>
      </c>
      <c r="AAC43">
        <v>20.8298744231036</v>
      </c>
      <c r="AAD43">
        <v>0</v>
      </c>
      <c r="AAE43">
        <v>0</v>
      </c>
      <c r="AAF43">
        <v>0</v>
      </c>
      <c r="AAG43">
        <v>0</v>
      </c>
      <c r="AAH43">
        <v>2247.1277231154099</v>
      </c>
      <c r="AAI43">
        <v>20.781036242362099</v>
      </c>
      <c r="AAJ43">
        <v>0</v>
      </c>
      <c r="AAK43">
        <v>0</v>
      </c>
      <c r="AAL43">
        <v>0</v>
      </c>
      <c r="AAM43">
        <v>0</v>
      </c>
      <c r="AAN43">
        <v>1949.0947944812101</v>
      </c>
      <c r="AAO43">
        <v>20.0266137113396</v>
      </c>
      <c r="AAP43">
        <v>0</v>
      </c>
      <c r="AAQ43">
        <v>0</v>
      </c>
      <c r="AAR43">
        <v>0</v>
      </c>
      <c r="AAS43">
        <v>0</v>
      </c>
      <c r="AAT43">
        <v>14741.588786717</v>
      </c>
      <c r="AAU43">
        <v>18.365949379350699</v>
      </c>
      <c r="AAV43">
        <v>0</v>
      </c>
      <c r="AAW43">
        <v>0</v>
      </c>
      <c r="AAX43">
        <v>0</v>
      </c>
      <c r="AAY43">
        <v>0</v>
      </c>
      <c r="AAZ43">
        <v>2411.3905525361201</v>
      </c>
      <c r="ABA43">
        <v>20.545758705552199</v>
      </c>
      <c r="ABB43">
        <v>0</v>
      </c>
      <c r="ABC43">
        <v>0</v>
      </c>
      <c r="ABD43">
        <v>0</v>
      </c>
      <c r="ABE43">
        <v>0</v>
      </c>
      <c r="ABF43">
        <v>1570.03010587772</v>
      </c>
      <c r="ABG43">
        <v>20.8033223980804</v>
      </c>
      <c r="ABH43">
        <v>0</v>
      </c>
      <c r="ABI43">
        <v>0</v>
      </c>
      <c r="ABJ43">
        <v>0</v>
      </c>
      <c r="ABK43">
        <v>0</v>
      </c>
      <c r="ABL43">
        <v>2572.6579799238998</v>
      </c>
      <c r="ABM43">
        <v>20.765608962619599</v>
      </c>
      <c r="ABN43">
        <v>0</v>
      </c>
      <c r="ABO43">
        <v>0</v>
      </c>
      <c r="ABP43">
        <v>0</v>
      </c>
      <c r="ABQ43">
        <v>0</v>
      </c>
      <c r="ABR43">
        <v>2132.5268180448602</v>
      </c>
      <c r="ABS43">
        <v>20.070276565607301</v>
      </c>
      <c r="ABT43">
        <v>0</v>
      </c>
      <c r="ABU43">
        <v>0</v>
      </c>
      <c r="ABV43">
        <v>0</v>
      </c>
      <c r="ABW43">
        <v>0</v>
      </c>
      <c r="ABX43">
        <v>17560.232086812</v>
      </c>
      <c r="ABY43">
        <v>18.373473176995201</v>
      </c>
      <c r="ABZ43">
        <v>0</v>
      </c>
      <c r="ACA43">
        <v>0</v>
      </c>
      <c r="ACB43">
        <v>0</v>
      </c>
      <c r="ACC43">
        <v>0.86520296676436403</v>
      </c>
      <c r="ACD43">
        <v>66829047.5087265</v>
      </c>
      <c r="ACE43">
        <v>108098.01</v>
      </c>
      <c r="ACF43">
        <v>23.061253603067001</v>
      </c>
      <c r="ACG43">
        <v>7.22</v>
      </c>
      <c r="ACH43">
        <v>1.6325146477578001</v>
      </c>
      <c r="ACI43">
        <v>126661.63430798</v>
      </c>
      <c r="ACJ43">
        <v>5.8231760178124601</v>
      </c>
      <c r="ACK43">
        <v>22.883553597371598</v>
      </c>
      <c r="ACL43">
        <v>27.8805295297716</v>
      </c>
      <c r="ACM43">
        <v>6.0640328869694899</v>
      </c>
      <c r="ACN43">
        <v>39447303.329072401</v>
      </c>
      <c r="ACO43">
        <v>68232.922401841599</v>
      </c>
      <c r="ACP43">
        <v>89406.139634507606</v>
      </c>
      <c r="ACR43">
        <v>48980.082965777503</v>
      </c>
      <c r="ACT43">
        <v>138386.22260028499</v>
      </c>
      <c r="ACV43">
        <v>25.870681974830301</v>
      </c>
      <c r="ACW43">
        <v>23.899300488019801</v>
      </c>
      <c r="ACX43">
        <v>1.7</v>
      </c>
      <c r="ACY43">
        <v>6.7443120498679496</v>
      </c>
      <c r="ACZ43">
        <v>0.74968437614196004</v>
      </c>
      <c r="ADA43">
        <v>25.751822584218601</v>
      </c>
      <c r="ADB43">
        <v>23.898061352781699</v>
      </c>
      <c r="ADC43">
        <v>1.7</v>
      </c>
      <c r="ADD43">
        <v>6.3514825377718802</v>
      </c>
      <c r="ADE43">
        <v>0.74965825811032805</v>
      </c>
      <c r="ADF43">
        <v>25.757425063140399</v>
      </c>
      <c r="ADG43">
        <v>23.906808182796901</v>
      </c>
      <c r="ADH43">
        <v>1.7</v>
      </c>
      <c r="ADI43">
        <v>6.2278961377549704</v>
      </c>
      <c r="ADJ43">
        <v>0.74989435141074101</v>
      </c>
      <c r="ADK43">
        <v>25.263516604163101</v>
      </c>
      <c r="ADL43">
        <v>23.964447820197101</v>
      </c>
      <c r="ADM43">
        <v>1.7</v>
      </c>
      <c r="ADN43">
        <v>14.147594146203099</v>
      </c>
      <c r="ADO43">
        <v>0.74859293080045597</v>
      </c>
      <c r="ADP43">
        <v>25.7728280479751</v>
      </c>
      <c r="ADQ43">
        <v>23.980468923078298</v>
      </c>
      <c r="ADR43">
        <v>1.7</v>
      </c>
      <c r="ADS43">
        <v>5.3698714280226296</v>
      </c>
      <c r="ADT43">
        <v>0.69997656861417501</v>
      </c>
      <c r="ADU43">
        <v>26.0042341830111</v>
      </c>
      <c r="ADV43">
        <v>24.143438632829302</v>
      </c>
      <c r="ADW43">
        <v>1.7</v>
      </c>
      <c r="ADX43">
        <v>8.0371174262342606</v>
      </c>
      <c r="ADY43">
        <v>0.69759347012990403</v>
      </c>
      <c r="ADZ43">
        <v>25.395078195736001</v>
      </c>
      <c r="AEA43">
        <v>23.980109027994999</v>
      </c>
      <c r="AEB43">
        <v>1.7</v>
      </c>
      <c r="AEC43">
        <v>10.157144679515399</v>
      </c>
      <c r="AED43">
        <v>0.75186929738192998</v>
      </c>
      <c r="AEE43">
        <v>24.8687115169576</v>
      </c>
      <c r="AEF43">
        <v>23.903912518489498</v>
      </c>
      <c r="AEG43">
        <v>1.7</v>
      </c>
      <c r="AEH43">
        <v>11.787298033075601</v>
      </c>
      <c r="AEI43">
        <v>0.74910927239091096</v>
      </c>
      <c r="AEJ43">
        <v>25.246030750726401</v>
      </c>
      <c r="AEK43">
        <v>23.9547392758803</v>
      </c>
      <c r="AEL43">
        <v>1.7</v>
      </c>
      <c r="AEM43">
        <v>5.7400621936015597</v>
      </c>
      <c r="AEN43">
        <v>0.69975818555482805</v>
      </c>
      <c r="AEO43">
        <v>25.291045086893</v>
      </c>
      <c r="AEP43">
        <v>23.984271559349502</v>
      </c>
      <c r="AEQ43">
        <v>1.7</v>
      </c>
      <c r="AER43">
        <v>7.4093339134368099</v>
      </c>
      <c r="AES43">
        <v>0.69940106024791904</v>
      </c>
      <c r="AET43">
        <v>25.1858208856655</v>
      </c>
      <c r="AEU43">
        <v>23.944840168240301</v>
      </c>
      <c r="AEV43">
        <v>1.7</v>
      </c>
      <c r="AEW43">
        <v>8.6520620125018404</v>
      </c>
      <c r="AEX43">
        <v>0.74082235523856999</v>
      </c>
      <c r="AEY43">
        <v>24.890553912362201</v>
      </c>
      <c r="AEZ43">
        <v>23.905621918154502</v>
      </c>
      <c r="AFA43">
        <v>1.7</v>
      </c>
      <c r="AFB43">
        <v>10.3432454378421</v>
      </c>
      <c r="AFC43">
        <v>0.74932386772481097</v>
      </c>
      <c r="AFD43">
        <v>25.244950525159599</v>
      </c>
      <c r="AFE43">
        <v>23.9549760255153</v>
      </c>
      <c r="AFF43">
        <v>1.7</v>
      </c>
      <c r="AFG43">
        <v>6.1583366328126701</v>
      </c>
      <c r="AFH43">
        <v>0.69989380988199401</v>
      </c>
      <c r="AFI43">
        <v>25.302636981304602</v>
      </c>
      <c r="AFJ43">
        <v>23.988808936608802</v>
      </c>
      <c r="AFK43">
        <v>1.7</v>
      </c>
      <c r="AFL43">
        <v>7.0070999392205504</v>
      </c>
      <c r="AFM43">
        <v>0.69933868622030604</v>
      </c>
      <c r="AFN43">
        <v>25.170149855304601</v>
      </c>
      <c r="AFO43">
        <v>23.871265149359498</v>
      </c>
      <c r="AFP43">
        <v>1.7</v>
      </c>
      <c r="AFQ43">
        <v>8.1654379873839495</v>
      </c>
      <c r="AFR43">
        <v>0.72718542835581901</v>
      </c>
      <c r="AFS43">
        <v>-0.467551958248482</v>
      </c>
      <c r="AFT43">
        <v>-0.55727493265283001</v>
      </c>
      <c r="AFU43">
        <v>-0.36057909734419002</v>
      </c>
      <c r="AFV43">
        <v>-0.52781242807028705</v>
      </c>
      <c r="AFW43">
        <v>-0.42780871059929698</v>
      </c>
      <c r="AFX43">
        <v>-0.48687094144582999</v>
      </c>
      <c r="AFY43">
        <v>-0.172560083923642</v>
      </c>
      <c r="AFZ43">
        <v>-0.460515785761755</v>
      </c>
      <c r="AGA43">
        <v>-0.36126967846559699</v>
      </c>
      <c r="AGB43">
        <v>-0.423257622228777</v>
      </c>
      <c r="AGC43">
        <v>-0.144143134825306</v>
      </c>
      <c r="AGD43">
        <v>-0.40184303590578202</v>
      </c>
      <c r="AGE43">
        <v>-0.62414815335676799</v>
      </c>
      <c r="AGF43">
        <v>-0.56376684029487301</v>
      </c>
      <c r="AGG43">
        <v>-0.43415307423802701</v>
      </c>
      <c r="AGH43">
        <v>0</v>
      </c>
      <c r="AGI43">
        <v>0</v>
      </c>
      <c r="AGJ43">
        <v>0</v>
      </c>
      <c r="AGK43">
        <v>0</v>
      </c>
      <c r="AGL43">
        <v>0</v>
      </c>
      <c r="AGM43">
        <v>0</v>
      </c>
      <c r="AGN43">
        <v>0</v>
      </c>
      <c r="AGO43">
        <v>0</v>
      </c>
      <c r="AGP43">
        <v>0</v>
      </c>
      <c r="AGQ43">
        <v>0</v>
      </c>
      <c r="AGR43">
        <v>0</v>
      </c>
      <c r="AGS43">
        <v>0</v>
      </c>
      <c r="AGT43">
        <v>0</v>
      </c>
      <c r="AGU43">
        <v>0</v>
      </c>
      <c r="AGV43">
        <v>0</v>
      </c>
      <c r="AGW43">
        <v>0</v>
      </c>
      <c r="AGX43">
        <v>0</v>
      </c>
      <c r="AGY43">
        <v>0</v>
      </c>
      <c r="AGZ43">
        <v>0</v>
      </c>
      <c r="AHA43">
        <v>0</v>
      </c>
      <c r="AHB43">
        <v>0</v>
      </c>
      <c r="AHC43">
        <v>0</v>
      </c>
      <c r="AHD43">
        <v>0</v>
      </c>
      <c r="AHE43">
        <v>0</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Y43">
        <v>0</v>
      </c>
      <c r="AHZ43">
        <v>0</v>
      </c>
      <c r="AIB43">
        <v>0</v>
      </c>
      <c r="AID43">
        <v>0</v>
      </c>
      <c r="AIF43">
        <v>0</v>
      </c>
      <c r="AIH43">
        <v>0</v>
      </c>
      <c r="AIJ43">
        <v>0</v>
      </c>
      <c r="AIL43">
        <v>0</v>
      </c>
      <c r="AIN43">
        <v>0</v>
      </c>
      <c r="AIP43">
        <v>0</v>
      </c>
      <c r="AIR43">
        <v>0</v>
      </c>
      <c r="AIT43">
        <v>0</v>
      </c>
      <c r="AIV43">
        <v>0</v>
      </c>
      <c r="AIX43">
        <v>0</v>
      </c>
      <c r="AIZ43">
        <v>0</v>
      </c>
      <c r="AJB43">
        <v>0</v>
      </c>
      <c r="AJD43">
        <v>0</v>
      </c>
      <c r="AJE43">
        <v>2.7252025382739999E-3</v>
      </c>
      <c r="AJG43">
        <v>176038.22453962499</v>
      </c>
      <c r="AJJ43">
        <v>11289.1880984543</v>
      </c>
      <c r="AJL43">
        <v>235.17477943427599</v>
      </c>
      <c r="AJM43">
        <v>75.438105977041602</v>
      </c>
      <c r="AJN43">
        <v>534.74829726395899</v>
      </c>
      <c r="AJO43">
        <v>168.39688707021901</v>
      </c>
      <c r="AJP43">
        <v>464.32882151609601</v>
      </c>
      <c r="AJQ43">
        <v>102.710392609594</v>
      </c>
      <c r="AJR43">
        <v>532.91205702619095</v>
      </c>
      <c r="AJS43">
        <v>192.410013341998</v>
      </c>
      <c r="AJT43">
        <v>451.75272286335502</v>
      </c>
      <c r="AJU43">
        <v>35.839876753372302</v>
      </c>
      <c r="AJV43">
        <v>382.36961254526699</v>
      </c>
      <c r="AJW43">
        <v>59.414886359603202</v>
      </c>
      <c r="AJX43">
        <v>329.569768179802</v>
      </c>
      <c r="AJY43">
        <v>0</v>
      </c>
      <c r="AJZ43">
        <v>0</v>
      </c>
      <c r="AKA43">
        <v>0</v>
      </c>
      <c r="AKB43">
        <v>176038.22453962499</v>
      </c>
      <c r="AKC43">
        <v>0</v>
      </c>
      <c r="AKD43">
        <v>0</v>
      </c>
      <c r="AKE43">
        <v>0</v>
      </c>
      <c r="AKF43">
        <v>0</v>
      </c>
      <c r="AKG43">
        <v>14.8037844801578</v>
      </c>
      <c r="AKH43">
        <v>14.8037844801578</v>
      </c>
      <c r="AKI43">
        <v>0</v>
      </c>
      <c r="AKJ43">
        <v>0</v>
      </c>
      <c r="AKK43">
        <v>0</v>
      </c>
      <c r="AKL43">
        <v>0</v>
      </c>
      <c r="AKM43">
        <v>0</v>
      </c>
      <c r="AKN43">
        <v>14.8037844801578</v>
      </c>
      <c r="AKO43">
        <v>14.8037844801578</v>
      </c>
      <c r="AKP43">
        <v>0</v>
      </c>
      <c r="AKQ43">
        <v>0</v>
      </c>
      <c r="AKR43">
        <v>0</v>
      </c>
      <c r="AKV43">
        <v>1170831.4488678901</v>
      </c>
      <c r="AKZ43">
        <v>4674616.5748551702</v>
      </c>
      <c r="ALD43">
        <v>26.967181352259399</v>
      </c>
      <c r="ALE43">
        <v>22.651122446919199</v>
      </c>
      <c r="ALF43">
        <v>12.128065773938999</v>
      </c>
      <c r="ALG43">
        <v>218803.965484516</v>
      </c>
      <c r="ALH43">
        <v>2980.8845181818201</v>
      </c>
      <c r="ALJ43">
        <v>14.801020298214301</v>
      </c>
      <c r="ALK43">
        <v>8.9850760231712703E-3</v>
      </c>
      <c r="ALL43">
        <v>12.0837260964098</v>
      </c>
      <c r="ALM43">
        <v>25.721929711201401</v>
      </c>
      <c r="ALN43">
        <v>12.0837260964098</v>
      </c>
      <c r="ALO43">
        <v>0</v>
      </c>
      <c r="ALP43">
        <v>25.4639334166014</v>
      </c>
      <c r="ALQ43">
        <v>9.3833804900704896E-3</v>
      </c>
      <c r="ALR43">
        <v>46.211862620185002</v>
      </c>
      <c r="ALS43">
        <v>12.0837260964098</v>
      </c>
      <c r="ALT43">
        <v>14.801020481674099</v>
      </c>
      <c r="ALU43">
        <v>12.0837260964098</v>
      </c>
      <c r="ALV43">
        <v>15.560001798989299</v>
      </c>
      <c r="ALW43">
        <v>12.0837260964098</v>
      </c>
      <c r="ALX43">
        <v>7.22</v>
      </c>
      <c r="ALY43">
        <v>2.6632807087329799E-3</v>
      </c>
      <c r="ALZ43">
        <v>23.034993837978199</v>
      </c>
      <c r="AMA43">
        <v>2.6632807087329799E-3</v>
      </c>
      <c r="AMB43">
        <v>0</v>
      </c>
      <c r="AMC43">
        <v>23.061253603067001</v>
      </c>
      <c r="AMD43">
        <v>1.6325142107289101E-3</v>
      </c>
      <c r="AME43">
        <v>23.034993837978199</v>
      </c>
      <c r="AMF43">
        <v>2.6632807087329799E-3</v>
      </c>
      <c r="AMG43">
        <v>7.22</v>
      </c>
      <c r="AMH43">
        <v>2.6632807087329799E-3</v>
      </c>
      <c r="AMI43">
        <v>1.21280625272207E-2</v>
      </c>
      <c r="AMJ43">
        <v>4.2474999999999996</v>
      </c>
      <c r="AMK43">
        <v>19.692244803159898</v>
      </c>
      <c r="AML43">
        <v>0.59268873531534005</v>
      </c>
      <c r="AMM43">
        <v>17.9950924535101</v>
      </c>
      <c r="AMN43">
        <v>1.0268955902314101</v>
      </c>
      <c r="AMO43">
        <v>19.798765272299999</v>
      </c>
      <c r="AMP43">
        <v>0.25215460812988</v>
      </c>
      <c r="AMQ43">
        <v>20.0961409372002</v>
      </c>
      <c r="AMR43">
        <v>0.45238539512502302</v>
      </c>
      <c r="AMS43">
        <v>19.850996842973998</v>
      </c>
      <c r="AMT43">
        <v>0.411104268671176</v>
      </c>
      <c r="AMU43">
        <v>18.346889183954499</v>
      </c>
      <c r="AMV43">
        <v>1.3390074801765399</v>
      </c>
      <c r="AMW43">
        <v>20.945200997460301</v>
      </c>
      <c r="AMX43">
        <v>0.45058758133592702</v>
      </c>
      <c r="AMY43">
        <v>20.4064293509234</v>
      </c>
      <c r="AMZ43">
        <v>0.94768281242141905</v>
      </c>
      <c r="ANA43">
        <v>21.0231602614192</v>
      </c>
      <c r="ANB43">
        <v>0.78455511786665599</v>
      </c>
      <c r="ANC43">
        <v>20.943818605333998</v>
      </c>
      <c r="AND43">
        <v>0.75066791047510495</v>
      </c>
      <c r="ANE43">
        <v>18.3580755098771</v>
      </c>
      <c r="ANF43">
        <v>1.77179855232848</v>
      </c>
      <c r="ANG43">
        <v>20.946558468624399</v>
      </c>
      <c r="ANH43">
        <v>0.522120406569484</v>
      </c>
      <c r="ANI43">
        <v>20.4230160551549</v>
      </c>
      <c r="ANJ43">
        <v>1.0169206130805</v>
      </c>
      <c r="ANK43">
        <v>20.961430548354201</v>
      </c>
      <c r="ANL43">
        <v>0.89621276933803695</v>
      </c>
      <c r="ANM43">
        <v>20.9328765238924</v>
      </c>
      <c r="ANN43">
        <v>0.86894425534479902</v>
      </c>
      <c r="ANO43">
        <v>2.7352285974728301</v>
      </c>
      <c r="ANP43">
        <v>4.2725009022756497</v>
      </c>
      <c r="ANQ43">
        <v>5.0759965966612999</v>
      </c>
      <c r="ANR43">
        <v>17.9950924535101</v>
      </c>
      <c r="ANS43">
        <v>19.683284359341801</v>
      </c>
      <c r="ANT43">
        <v>19.173823876082601</v>
      </c>
      <c r="ANU43">
        <v>19.733502746142001</v>
      </c>
      <c r="ANV43">
        <v>19.504542695354999</v>
      </c>
      <c r="ANW43">
        <v>18.346889183954499</v>
      </c>
      <c r="ANX43">
        <v>20.809146359467299</v>
      </c>
      <c r="ANY43">
        <v>19.9535037930439</v>
      </c>
      <c r="ANZ43">
        <v>20.761563311244</v>
      </c>
      <c r="AOA43">
        <v>20.5422133956103</v>
      </c>
      <c r="AOB43">
        <v>18.3580755098771</v>
      </c>
      <c r="AOC43">
        <v>20.786783521130101</v>
      </c>
      <c r="AOD43">
        <v>20.0024757578391</v>
      </c>
      <c r="AOE43">
        <v>20.753062170013202</v>
      </c>
      <c r="AOF43">
        <v>20.5516404924632</v>
      </c>
      <c r="AOG43">
        <v>25.4639334166014</v>
      </c>
      <c r="AOH43">
        <v>4.2474999999999996</v>
      </c>
      <c r="AOI43">
        <v>25.5089166637262</v>
      </c>
      <c r="AOJ43">
        <v>4.2474999999999996</v>
      </c>
    </row>
    <row r="44" spans="1:1076">
      <c r="A44" t="s">
        <v>2988</v>
      </c>
      <c r="B44">
        <v>25.230250000000002</v>
      </c>
      <c r="D44">
        <v>17.473159648698498</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790.46560933502803</v>
      </c>
      <c r="EN44">
        <v>163.87239590923201</v>
      </c>
      <c r="EO44">
        <v>239.790518307897</v>
      </c>
      <c r="EP44">
        <v>2747.5965208972202</v>
      </c>
      <c r="EQ44">
        <v>0</v>
      </c>
      <c r="ER44">
        <v>821.43517844313703</v>
      </c>
      <c r="ES44">
        <v>165.63889186517</v>
      </c>
      <c r="ET44">
        <v>247.54520540829901</v>
      </c>
      <c r="EU44">
        <v>15.5374409191142</v>
      </c>
      <c r="EV44">
        <v>2923.1712277124702</v>
      </c>
      <c r="EW44">
        <v>0</v>
      </c>
      <c r="EX44">
        <v>790.88974676022701</v>
      </c>
      <c r="EY44">
        <v>0.70065350221369205</v>
      </c>
      <c r="EZ44">
        <v>154.56546351784101</v>
      </c>
      <c r="FA44">
        <v>229.23500848901401</v>
      </c>
      <c r="FB44">
        <v>15.546842064892701</v>
      </c>
      <c r="FC44">
        <v>2891.47811643561</v>
      </c>
      <c r="FD44">
        <v>0</v>
      </c>
      <c r="FE44">
        <v>0</v>
      </c>
      <c r="FF44">
        <v>0</v>
      </c>
      <c r="FG44">
        <v>0</v>
      </c>
      <c r="FH44">
        <v>0</v>
      </c>
      <c r="FI44">
        <v>0</v>
      </c>
      <c r="FJ44">
        <v>0</v>
      </c>
      <c r="FK44">
        <v>0</v>
      </c>
      <c r="FL44">
        <v>0</v>
      </c>
      <c r="FM44">
        <v>0</v>
      </c>
      <c r="FN44">
        <v>0</v>
      </c>
      <c r="FO44">
        <v>1.8393852937962099E-2</v>
      </c>
      <c r="FP44">
        <v>0</v>
      </c>
      <c r="FQ44">
        <v>2.82843483038268E-3</v>
      </c>
      <c r="FR44">
        <v>0</v>
      </c>
      <c r="FS44">
        <v>2891.47811643561</v>
      </c>
      <c r="FT44">
        <v>0</v>
      </c>
      <c r="FU44">
        <v>1104.7332940282699</v>
      </c>
      <c r="FV44">
        <v>0</v>
      </c>
      <c r="FW44">
        <v>0</v>
      </c>
      <c r="FX44">
        <v>3.4189927777414698E-3</v>
      </c>
      <c r="FY44">
        <v>1.8393852937962099E-2</v>
      </c>
      <c r="FZ44">
        <v>0</v>
      </c>
      <c r="GA44">
        <v>2.82843483038268E-3</v>
      </c>
      <c r="GB44">
        <v>71.371276276495806</v>
      </c>
      <c r="GC44">
        <v>15.077163379076101</v>
      </c>
      <c r="GD44">
        <v>-57.998504828117198</v>
      </c>
      <c r="GE44">
        <v>31.659425058303501</v>
      </c>
      <c r="GF44">
        <v>18.499200152521599</v>
      </c>
      <c r="GG44">
        <v>-93.907445623006396</v>
      </c>
      <c r="GH44">
        <v>143.177703543734</v>
      </c>
      <c r="GI44">
        <v>53.062922808012097</v>
      </c>
      <c r="GJ44">
        <v>-115.226109157598</v>
      </c>
      <c r="GK44">
        <v>282.26423220185001</v>
      </c>
      <c r="GL44">
        <v>186.06831604132299</v>
      </c>
      <c r="GM44">
        <v>161.18034972453199</v>
      </c>
      <c r="GN44">
        <v>1.05460141807643</v>
      </c>
      <c r="GO44">
        <v>24.612049802441799</v>
      </c>
      <c r="GP44">
        <v>25.014942612909302</v>
      </c>
      <c r="GQ44">
        <v>-17.727153650079099</v>
      </c>
      <c r="GR44">
        <v>-199.35557921392601</v>
      </c>
      <c r="GS44">
        <v>-742.72652605474104</v>
      </c>
      <c r="GT44">
        <v>0.303069819110514</v>
      </c>
      <c r="GU44">
        <v>24.941566224639899</v>
      </c>
      <c r="GV44">
        <v>25.2452537412589</v>
      </c>
      <c r="GW44">
        <v>-19.3396379842237</v>
      </c>
      <c r="GX44">
        <v>-127.828436730235</v>
      </c>
      <c r="GY44">
        <v>-410.22425064067198</v>
      </c>
      <c r="GZ44">
        <v>14.368821665672099</v>
      </c>
      <c r="HA44">
        <v>25.0797878022384</v>
      </c>
      <c r="HB44">
        <v>25.4108126743319</v>
      </c>
      <c r="HC44">
        <v>-29.757457310967101</v>
      </c>
      <c r="HD44">
        <v>-230.81595368199601</v>
      </c>
      <c r="HE44">
        <v>-788.85558577516099</v>
      </c>
      <c r="HF44">
        <v>75.057765737860905</v>
      </c>
      <c r="HG44">
        <v>25.667756593105398</v>
      </c>
      <c r="HH44">
        <v>26.3189474510873</v>
      </c>
      <c r="HI44">
        <v>21.7096880269353</v>
      </c>
      <c r="HJ44">
        <v>-132.36203123400901</v>
      </c>
      <c r="HK44">
        <v>-796.90436069228303</v>
      </c>
      <c r="HL44">
        <v>175.52144270572401</v>
      </c>
      <c r="HM44">
        <v>25.597749687810101</v>
      </c>
      <c r="HN44">
        <v>25.528097410708799</v>
      </c>
      <c r="HO44">
        <v>181.80550877055401</v>
      </c>
      <c r="HP44">
        <v>107.693385259793</v>
      </c>
      <c r="HQ44">
        <v>25.445895381766199</v>
      </c>
      <c r="HR44">
        <v>78.540100604243605</v>
      </c>
      <c r="HS44">
        <v>115.552561525896</v>
      </c>
      <c r="HT44">
        <v>25.641537723098999</v>
      </c>
      <c r="HU44">
        <v>25.548438228553501</v>
      </c>
      <c r="HV44">
        <v>95.133933991418303</v>
      </c>
      <c r="HW44">
        <v>92.006310517457607</v>
      </c>
      <c r="HX44">
        <v>25.577137832452099</v>
      </c>
      <c r="HY44">
        <v>30.056575525415301</v>
      </c>
      <c r="HZ44">
        <v>25.729699454893101</v>
      </c>
      <c r="IA44">
        <v>25.5807407574259</v>
      </c>
      <c r="IB44">
        <v>174.61144715441301</v>
      </c>
      <c r="IC44">
        <v>249.81036790366099</v>
      </c>
      <c r="ID44">
        <v>211.83630973713801</v>
      </c>
      <c r="IE44">
        <v>25.715426536398699</v>
      </c>
      <c r="IF44">
        <v>68.555134382439903</v>
      </c>
      <c r="IG44">
        <v>32.437557062151498</v>
      </c>
      <c r="IH44">
        <v>26.855485088825699</v>
      </c>
      <c r="II44">
        <v>26.060377432488199</v>
      </c>
      <c r="IJ44">
        <v>123.996474838902</v>
      </c>
      <c r="IK44">
        <v>35.4043620490501</v>
      </c>
      <c r="IL44">
        <v>400.20137037195099</v>
      </c>
      <c r="IM44">
        <v>129.18136319619799</v>
      </c>
      <c r="IN44">
        <v>27.132209141467101</v>
      </c>
      <c r="IO44">
        <v>0.60670174191469095</v>
      </c>
      <c r="IP44">
        <v>129.29376675022101</v>
      </c>
      <c r="IQ44">
        <v>54.295506374454497</v>
      </c>
      <c r="IR44">
        <v>36.706935021344201</v>
      </c>
      <c r="IS44">
        <v>73.230799758686501</v>
      </c>
      <c r="IT44">
        <v>119.72413406282</v>
      </c>
      <c r="IU44">
        <v>-933.28840548498897</v>
      </c>
      <c r="IV44">
        <v>9.0737448100242997</v>
      </c>
      <c r="IW44">
        <v>24.8737751110788</v>
      </c>
      <c r="IX44">
        <v>25.445895381766199</v>
      </c>
      <c r="IY44">
        <v>23.017665142818299</v>
      </c>
      <c r="IZ44">
        <v>-124.66457479328299</v>
      </c>
      <c r="JA44">
        <v>-777.75696451327303</v>
      </c>
      <c r="JB44">
        <v>5.2163868421295403</v>
      </c>
      <c r="JC44">
        <v>25.129430127733599</v>
      </c>
      <c r="JD44">
        <v>25.577137832452099</v>
      </c>
      <c r="JE44">
        <v>2.2976117931026701</v>
      </c>
      <c r="JF44">
        <v>-78.670340406112103</v>
      </c>
      <c r="JG44">
        <v>-420.62874498610103</v>
      </c>
      <c r="JH44">
        <v>27.539307885975099</v>
      </c>
      <c r="JI44">
        <v>25.2458773054217</v>
      </c>
      <c r="JJ44">
        <v>25.715426536398699</v>
      </c>
      <c r="JK44">
        <v>11.894866343599199</v>
      </c>
      <c r="JL44">
        <v>-125.46701740006</v>
      </c>
      <c r="JM44">
        <v>-752.51034988420099</v>
      </c>
      <c r="JN44">
        <v>84.3530467917045</v>
      </c>
      <c r="JO44">
        <v>26.134674037251699</v>
      </c>
      <c r="JP44">
        <v>27.132209141467101</v>
      </c>
      <c r="JQ44">
        <v>1.28755603122616</v>
      </c>
      <c r="JR44">
        <v>105.45310338266</v>
      </c>
      <c r="JS44">
        <v>1.1916759969902</v>
      </c>
      <c r="JT44">
        <v>-84.687667772839106</v>
      </c>
      <c r="JU44">
        <v>-866.19131611146599</v>
      </c>
      <c r="JV44">
        <v>229.78537194362201</v>
      </c>
      <c r="JW44">
        <v>279.24880343897701</v>
      </c>
      <c r="JX44">
        <v>223.973219361258</v>
      </c>
      <c r="JY44">
        <v>148.94203717743</v>
      </c>
      <c r="JZ44">
        <v>179.84639245057801</v>
      </c>
      <c r="KA44">
        <v>112.85102015048599</v>
      </c>
      <c r="KB44">
        <v>306.998022134873</v>
      </c>
      <c r="KC44">
        <v>358.10118517247997</v>
      </c>
      <c r="KD44">
        <v>216.58854480354</v>
      </c>
      <c r="KE44">
        <v>427.02860994464697</v>
      </c>
      <c r="KF44">
        <v>30.960529244615799</v>
      </c>
      <c r="KG44">
        <v>629.37498872748199</v>
      </c>
      <c r="KH44">
        <v>0.63730392019910997</v>
      </c>
      <c r="KI44">
        <v>232.325680516868</v>
      </c>
      <c r="KJ44">
        <v>237.075008870262</v>
      </c>
      <c r="KK44">
        <v>66.040302105635703</v>
      </c>
      <c r="KL44">
        <v>26.123633270671299</v>
      </c>
      <c r="KM44">
        <v>26.135346300161899</v>
      </c>
      <c r="KN44">
        <v>218.72242961685899</v>
      </c>
      <c r="KO44">
        <v>26.213514018067499</v>
      </c>
      <c r="KP44">
        <v>25.236289937449701</v>
      </c>
      <c r="KQ44">
        <v>133.385290779342</v>
      </c>
      <c r="KR44">
        <v>183.97560773327601</v>
      </c>
      <c r="KS44">
        <v>39.265449331134398</v>
      </c>
      <c r="KT44">
        <v>26.306722615181101</v>
      </c>
      <c r="KU44">
        <v>26.232263574236001</v>
      </c>
      <c r="KV44">
        <v>101.21206549717699</v>
      </c>
      <c r="KW44">
        <v>26.416946635930501</v>
      </c>
      <c r="KX44">
        <v>25.206071811313699</v>
      </c>
      <c r="KY44">
        <v>67.2358518574475</v>
      </c>
      <c r="KZ44">
        <v>113.46267620073</v>
      </c>
      <c r="LA44">
        <v>89.610212000015807</v>
      </c>
      <c r="LB44">
        <v>26.509908400812101</v>
      </c>
      <c r="LC44">
        <v>26.416268935072399</v>
      </c>
      <c r="LD44">
        <v>193.92250333046599</v>
      </c>
      <c r="LE44">
        <v>26.633206215341598</v>
      </c>
      <c r="LF44">
        <v>25.2464094258589</v>
      </c>
      <c r="LG44">
        <v>127.18950614736001</v>
      </c>
      <c r="LH44">
        <v>188.86818356829701</v>
      </c>
      <c r="LI44">
        <v>138.111193602936</v>
      </c>
      <c r="LJ44">
        <v>27.438807353222</v>
      </c>
      <c r="LK44">
        <v>27.7614234474601</v>
      </c>
      <c r="LL44">
        <v>296.52891786101702</v>
      </c>
      <c r="LM44">
        <v>27.376844518513099</v>
      </c>
      <c r="LN44">
        <v>25.094920952359502</v>
      </c>
      <c r="LO44">
        <v>141.65295534978799</v>
      </c>
      <c r="LP44">
        <v>32.962694485523699</v>
      </c>
      <c r="LQ44">
        <v>45.742594203515502</v>
      </c>
      <c r="LR44">
        <v>19.758884184622001</v>
      </c>
      <c r="LS44">
        <v>16.314</v>
      </c>
      <c r="LT44">
        <v>91.259995519552703</v>
      </c>
      <c r="LU44">
        <v>-1425.8380173486801</v>
      </c>
      <c r="LV44">
        <v>21.280327277769899</v>
      </c>
      <c r="LW44">
        <v>24.007602494371501</v>
      </c>
      <c r="LX44">
        <v>661.73051884762401</v>
      </c>
      <c r="LY44">
        <v>29.152128533955501</v>
      </c>
      <c r="LZ44">
        <v>19.907775243291301</v>
      </c>
      <c r="MA44">
        <v>16.314</v>
      </c>
      <c r="MB44">
        <v>37.236658587878502</v>
      </c>
      <c r="MC44">
        <v>-948.29789622097098</v>
      </c>
      <c r="MD44">
        <v>21.467118350838401</v>
      </c>
      <c r="ME44">
        <v>24.1432555124745</v>
      </c>
      <c r="MF44">
        <v>408.54412339281498</v>
      </c>
      <c r="MG44">
        <v>58.693283669685599</v>
      </c>
      <c r="MH44">
        <v>19.912776698971602</v>
      </c>
      <c r="MI44">
        <v>16.314</v>
      </c>
      <c r="MJ44">
        <v>57.488438770752602</v>
      </c>
      <c r="MK44">
        <v>-1607.7011806021701</v>
      </c>
      <c r="ML44">
        <v>21.5667590841229</v>
      </c>
      <c r="MM44">
        <v>24.3196520568683</v>
      </c>
      <c r="MN44">
        <v>677.65504314929001</v>
      </c>
      <c r="MO44">
        <v>86.669767126678593</v>
      </c>
      <c r="MP44">
        <v>19.931175367269802</v>
      </c>
      <c r="MQ44">
        <v>16.314</v>
      </c>
      <c r="MR44">
        <v>104.70096526335399</v>
      </c>
      <c r="MS44">
        <v>-1166.5524783613801</v>
      </c>
      <c r="MT44">
        <v>21.873005235338599</v>
      </c>
      <c r="MU44">
        <v>25.2363207141989</v>
      </c>
      <c r="MV44">
        <v>567.08536412046101</v>
      </c>
      <c r="MW44">
        <v>82.232566177251996</v>
      </c>
      <c r="MX44">
        <v>22.800998787167199</v>
      </c>
      <c r="MY44">
        <v>24.120410039700499</v>
      </c>
      <c r="MZ44">
        <v>920.089646446149</v>
      </c>
      <c r="NA44">
        <v>589.33334417439596</v>
      </c>
      <c r="NB44">
        <v>23.184610981079398</v>
      </c>
      <c r="NC44">
        <v>24.9715610735635</v>
      </c>
      <c r="ND44">
        <v>972.16225613140205</v>
      </c>
      <c r="NE44">
        <v>54.752762422288697</v>
      </c>
      <c r="NF44">
        <v>23.1693157596556</v>
      </c>
      <c r="NG44">
        <v>24.5386033933028</v>
      </c>
      <c r="NH44">
        <v>596.53735034651299</v>
      </c>
      <c r="NI44">
        <v>442.358463699168</v>
      </c>
      <c r="NJ44">
        <v>23.476244021236301</v>
      </c>
      <c r="NK44">
        <v>25.078885428791502</v>
      </c>
      <c r="NL44">
        <v>610.20482114672996</v>
      </c>
      <c r="NM44">
        <v>96.844451659939907</v>
      </c>
      <c r="NN44">
        <v>23.151794002614199</v>
      </c>
      <c r="NO44">
        <v>24.602324086078401</v>
      </c>
      <c r="NP44">
        <v>950.00073885992003</v>
      </c>
      <c r="NQ44">
        <v>617.14449713643398</v>
      </c>
      <c r="NR44">
        <v>23.5320309473639</v>
      </c>
      <c r="NS44">
        <v>25.194615280638899</v>
      </c>
      <c r="NT44">
        <v>997.92879941672095</v>
      </c>
      <c r="NU44">
        <v>114.97894909926799</v>
      </c>
      <c r="NV44">
        <v>23.191816444610001</v>
      </c>
      <c r="NW44">
        <v>24.8126416164251</v>
      </c>
      <c r="NX44">
        <v>1.88756728506865</v>
      </c>
      <c r="NY44">
        <v>728.96344283509995</v>
      </c>
      <c r="NZ44">
        <v>223.63798425222001</v>
      </c>
      <c r="OA44">
        <v>23.9994142303022</v>
      </c>
      <c r="OB44">
        <v>26.598923575007301</v>
      </c>
      <c r="OC44">
        <v>1.7</v>
      </c>
      <c r="OD44">
        <v>848.00943681916704</v>
      </c>
      <c r="OE44">
        <v>1.88756728506865</v>
      </c>
      <c r="OF44">
        <v>1.7</v>
      </c>
      <c r="OG44">
        <v>83.711269919894093</v>
      </c>
      <c r="OH44">
        <v>22.819119745334898</v>
      </c>
      <c r="OI44">
        <v>24.263764126067699</v>
      </c>
      <c r="OJ44">
        <v>1047.40280809205</v>
      </c>
      <c r="OK44">
        <v>652.21782206239902</v>
      </c>
      <c r="OL44">
        <v>23.267305704020998</v>
      </c>
      <c r="OM44">
        <v>25.229862679060499</v>
      </c>
      <c r="ON44">
        <v>1033.73330739925</v>
      </c>
      <c r="OO44">
        <v>55.905733245902397</v>
      </c>
      <c r="OP44">
        <v>23.151022543473999</v>
      </c>
      <c r="OQ44">
        <v>24.624059607366799</v>
      </c>
      <c r="OR44">
        <v>679.54283445669296</v>
      </c>
      <c r="OS44">
        <v>483.13395865419801</v>
      </c>
      <c r="OT44">
        <v>23.5240272848907</v>
      </c>
      <c r="OU44">
        <v>25.319766054063901</v>
      </c>
      <c r="OV44">
        <v>649.98918376012102</v>
      </c>
      <c r="OW44">
        <v>98.667136221194198</v>
      </c>
      <c r="OX44">
        <v>23.159965457131801</v>
      </c>
      <c r="OY44">
        <v>24.688372239123201</v>
      </c>
      <c r="OZ44">
        <v>1090.1413242075901</v>
      </c>
      <c r="PA44">
        <v>694.57612218054896</v>
      </c>
      <c r="PB44">
        <v>23.603651529077801</v>
      </c>
      <c r="PC44">
        <v>25.464728586953999</v>
      </c>
      <c r="PD44">
        <v>1067.3075433345</v>
      </c>
      <c r="PE44">
        <v>112.393564270575</v>
      </c>
      <c r="PF44">
        <v>23.168157784744899</v>
      </c>
      <c r="PG44">
        <v>25.069466253471901</v>
      </c>
      <c r="PH44">
        <v>2.1197695968322399</v>
      </c>
      <c r="PI44">
        <v>810.61586654471705</v>
      </c>
      <c r="PJ44">
        <v>299.88464537977598</v>
      </c>
      <c r="PK44">
        <v>23.9842595567068</v>
      </c>
      <c r="PL44">
        <v>26.750071099106101</v>
      </c>
      <c r="PM44">
        <v>1.74331505310372</v>
      </c>
      <c r="PN44">
        <v>865.99020286927805</v>
      </c>
      <c r="PO44">
        <v>24.849899586888</v>
      </c>
      <c r="PP44">
        <v>24.967708451442402</v>
      </c>
      <c r="PQ44">
        <v>25.157721530550301</v>
      </c>
      <c r="PR44">
        <v>26.4553265160541</v>
      </c>
      <c r="PS44">
        <v>24.2643121515313</v>
      </c>
      <c r="PT44">
        <v>25.446265037782801</v>
      </c>
      <c r="PU44">
        <v>25.485620339272401</v>
      </c>
      <c r="PV44">
        <v>25.639786172141498</v>
      </c>
      <c r="PW44">
        <v>27.396813052083701</v>
      </c>
      <c r="PX44">
        <v>24.8126194014297</v>
      </c>
      <c r="PY44">
        <v>25.864263106828499</v>
      </c>
      <c r="PZ44">
        <v>25.881463953221999</v>
      </c>
      <c r="QA44">
        <v>26.067240292049199</v>
      </c>
      <c r="QB44">
        <v>27.723097148640701</v>
      </c>
      <c r="QC44">
        <v>25.7086028471426</v>
      </c>
      <c r="QD44">
        <v>22.042717763132998</v>
      </c>
      <c r="QE44">
        <v>25.283864440883601</v>
      </c>
      <c r="QF44">
        <v>25.375950169250601</v>
      </c>
      <c r="QG44">
        <v>25.502483523998301</v>
      </c>
      <c r="QH44">
        <v>27.8899902857613</v>
      </c>
      <c r="QI44">
        <v>24.987913325183801</v>
      </c>
      <c r="QJ44">
        <v>25.2056577974707</v>
      </c>
      <c r="QK44">
        <v>25.253663311345701</v>
      </c>
      <c r="QL44">
        <v>25.353417207245801</v>
      </c>
      <c r="QM44">
        <v>27.0343773773129</v>
      </c>
      <c r="QN44">
        <v>1407.99160975991</v>
      </c>
      <c r="QO44">
        <v>25.154001407159502</v>
      </c>
      <c r="QP44">
        <v>-242.482286702256</v>
      </c>
      <c r="QQ44">
        <v>25.443713909726</v>
      </c>
      <c r="QR44">
        <v>25.4874582879462</v>
      </c>
      <c r="QS44">
        <v>25.5976207707212</v>
      </c>
      <c r="QT44">
        <v>27.2069446905343</v>
      </c>
      <c r="QU44">
        <v>25.387461929439102</v>
      </c>
      <c r="QV44">
        <v>18.5004669302193</v>
      </c>
      <c r="QW44">
        <v>0</v>
      </c>
      <c r="QX44">
        <v>0</v>
      </c>
      <c r="QY44">
        <v>0</v>
      </c>
      <c r="QZ44">
        <v>0</v>
      </c>
      <c r="RA44">
        <v>0</v>
      </c>
      <c r="RB44">
        <v>0</v>
      </c>
      <c r="RC44">
        <v>0</v>
      </c>
      <c r="RD44">
        <v>0</v>
      </c>
      <c r="RE44">
        <v>0</v>
      </c>
      <c r="RF44">
        <v>0</v>
      </c>
      <c r="RG44">
        <v>0</v>
      </c>
      <c r="RH44">
        <v>0</v>
      </c>
      <c r="RI44">
        <v>0</v>
      </c>
      <c r="RJ44">
        <v>2700.2684616616898</v>
      </c>
      <c r="RK44">
        <v>25.717829294879099</v>
      </c>
      <c r="RL44">
        <v>-2684.0167827847399</v>
      </c>
      <c r="RM44">
        <v>-6359.0545051386498</v>
      </c>
      <c r="RN44">
        <v>-2684.0167827847399</v>
      </c>
      <c r="RO44">
        <v>0</v>
      </c>
      <c r="RP44">
        <v>1647.44111787203</v>
      </c>
      <c r="RQ44">
        <v>25.784191887058899</v>
      </c>
      <c r="RR44">
        <v>-1647.5812748856099</v>
      </c>
      <c r="RS44">
        <v>-4196.0771418178201</v>
      </c>
      <c r="RT44">
        <v>-1647.5812748856099</v>
      </c>
      <c r="RU44">
        <v>0</v>
      </c>
      <c r="RV44">
        <v>2771.00388056987</v>
      </c>
      <c r="RW44">
        <v>25.8472455174463</v>
      </c>
      <c r="RX44">
        <v>-2784.0033737343902</v>
      </c>
      <c r="RY44">
        <v>-6786.9228916207003</v>
      </c>
      <c r="RZ44">
        <v>-2784.0033737343902</v>
      </c>
      <c r="SA44">
        <v>0</v>
      </c>
      <c r="SB44">
        <v>2722.9200208329398</v>
      </c>
      <c r="SC44">
        <v>29.3246540554684</v>
      </c>
      <c r="SD44">
        <v>-2624.5335081111798</v>
      </c>
      <c r="SE44">
        <v>-4198.0607787191402</v>
      </c>
      <c r="SF44">
        <v>-2624.5335081111798</v>
      </c>
      <c r="SG44">
        <v>0</v>
      </c>
      <c r="SH44">
        <v>9915.7478037755209</v>
      </c>
      <c r="SI44">
        <v>25.711514498836301</v>
      </c>
      <c r="SJ44">
        <v>-9970.3714723531702</v>
      </c>
      <c r="SK44">
        <v>-31366.954467688502</v>
      </c>
      <c r="SL44">
        <v>-9970.3714723531702</v>
      </c>
      <c r="SM44">
        <v>21.1111</v>
      </c>
      <c r="SN44">
        <v>23.8889</v>
      </c>
      <c r="SO44">
        <v>220.534350475878</v>
      </c>
      <c r="SP44">
        <v>0</v>
      </c>
      <c r="SQ44">
        <v>24.782678831072101</v>
      </c>
      <c r="SR44">
        <v>0</v>
      </c>
      <c r="SS44">
        <v>0</v>
      </c>
      <c r="ST44">
        <v>0</v>
      </c>
      <c r="SU44">
        <v>158.69494389688199</v>
      </c>
      <c r="SV44">
        <v>0</v>
      </c>
      <c r="SW44">
        <v>25.2106314136538</v>
      </c>
      <c r="SX44">
        <v>0</v>
      </c>
      <c r="SY44">
        <v>0</v>
      </c>
      <c r="SZ44">
        <v>0</v>
      </c>
      <c r="TA44">
        <v>247.67933511054201</v>
      </c>
      <c r="TB44">
        <v>0</v>
      </c>
      <c r="TC44">
        <v>25.325058806814699</v>
      </c>
      <c r="TD44">
        <v>0</v>
      </c>
      <c r="TE44">
        <v>0</v>
      </c>
      <c r="TF44">
        <v>0</v>
      </c>
      <c r="TG44">
        <v>80.695659273795201</v>
      </c>
      <c r="TH44">
        <v>0</v>
      </c>
      <c r="TI44">
        <v>25.569212794403199</v>
      </c>
      <c r="TJ44">
        <v>0</v>
      </c>
      <c r="TK44">
        <v>0</v>
      </c>
      <c r="TL44">
        <v>0</v>
      </c>
      <c r="TM44">
        <v>2372.4286555532699</v>
      </c>
      <c r="TN44">
        <v>0</v>
      </c>
      <c r="TO44">
        <v>24.684353349016799</v>
      </c>
      <c r="TP44">
        <v>0</v>
      </c>
      <c r="TQ44">
        <v>0</v>
      </c>
      <c r="TR44">
        <v>0</v>
      </c>
      <c r="TS44">
        <v>0</v>
      </c>
      <c r="TT44">
        <v>3453.96087205191</v>
      </c>
      <c r="TU44">
        <v>24.965050557158499</v>
      </c>
      <c r="TV44">
        <v>-3418.7679094156101</v>
      </c>
      <c r="TW44">
        <v>-7373.30769421274</v>
      </c>
      <c r="TX44">
        <v>-3418.7679094156101</v>
      </c>
      <c r="TY44">
        <v>0</v>
      </c>
      <c r="TZ44">
        <v>2157.0706597158301</v>
      </c>
      <c r="UA44">
        <v>25.021706283419</v>
      </c>
      <c r="UB44">
        <v>-2160.2428976436099</v>
      </c>
      <c r="UC44">
        <v>-4857.5134024524395</v>
      </c>
      <c r="UD44">
        <v>-2160.2428976436099</v>
      </c>
      <c r="UE44">
        <v>0</v>
      </c>
      <c r="UF44">
        <v>3554.0303947586899</v>
      </c>
      <c r="UG44">
        <v>25.067048242350101</v>
      </c>
      <c r="UH44">
        <v>-3562.0326977555701</v>
      </c>
      <c r="UI44">
        <v>-7772.0149832378602</v>
      </c>
      <c r="UJ44">
        <v>-3562.0326977555701</v>
      </c>
      <c r="UK44">
        <v>0</v>
      </c>
      <c r="UL44">
        <v>3712.9452862409298</v>
      </c>
      <c r="UM44">
        <v>26.6719417025421</v>
      </c>
      <c r="UN44">
        <v>-3593.0916292299098</v>
      </c>
      <c r="UO44">
        <v>-5667.0736503333701</v>
      </c>
      <c r="UP44">
        <v>-3593.0916292299098</v>
      </c>
      <c r="UQ44">
        <v>0</v>
      </c>
      <c r="UR44">
        <v>12128.037980609201</v>
      </c>
      <c r="US44">
        <v>25.4953834128893</v>
      </c>
      <c r="UT44">
        <v>-12188.2920107467</v>
      </c>
      <c r="UU44">
        <v>-33905.5452613077</v>
      </c>
      <c r="UV44">
        <v>-12188.2920107467</v>
      </c>
      <c r="UW44">
        <v>21.1111</v>
      </c>
      <c r="UX44">
        <v>23.8889</v>
      </c>
      <c r="UY44">
        <v>100.077497783551</v>
      </c>
      <c r="UZ44">
        <v>0</v>
      </c>
      <c r="VA44">
        <v>24.744110530580599</v>
      </c>
      <c r="VB44">
        <v>0</v>
      </c>
      <c r="VC44">
        <v>0</v>
      </c>
      <c r="VD44">
        <v>0</v>
      </c>
      <c r="VE44">
        <v>74.395153491437199</v>
      </c>
      <c r="VF44">
        <v>0</v>
      </c>
      <c r="VG44">
        <v>25.090461314801399</v>
      </c>
      <c r="VH44">
        <v>0</v>
      </c>
      <c r="VI44">
        <v>0</v>
      </c>
      <c r="VJ44">
        <v>0</v>
      </c>
      <c r="VK44">
        <v>82.085166567802801</v>
      </c>
      <c r="VL44">
        <v>0</v>
      </c>
      <c r="VM44">
        <v>25.150800504239701</v>
      </c>
      <c r="VN44">
        <v>0</v>
      </c>
      <c r="VO44">
        <v>0</v>
      </c>
      <c r="VP44">
        <v>0</v>
      </c>
      <c r="VQ44">
        <v>9.2961082522601792</v>
      </c>
      <c r="VR44">
        <v>55.129616521960997</v>
      </c>
      <c r="VS44">
        <v>25.6593075561048</v>
      </c>
      <c r="VT44">
        <v>0</v>
      </c>
      <c r="VU44">
        <v>0</v>
      </c>
      <c r="VV44">
        <v>0</v>
      </c>
      <c r="VW44">
        <v>2197.42196356866</v>
      </c>
      <c r="VX44">
        <v>0</v>
      </c>
      <c r="VY44">
        <v>24.869149782433102</v>
      </c>
      <c r="VZ44">
        <v>0</v>
      </c>
      <c r="WA44">
        <v>0</v>
      </c>
      <c r="WB44">
        <v>0</v>
      </c>
      <c r="WC44">
        <v>0</v>
      </c>
      <c r="WD44">
        <v>3932.21211580726</v>
      </c>
      <c r="WE44">
        <v>25.023164712623402</v>
      </c>
      <c r="WF44">
        <v>-3896.8277551167798</v>
      </c>
      <c r="WG44">
        <v>-7819.9132829602604</v>
      </c>
      <c r="WH44">
        <v>-3896.8277551167798</v>
      </c>
      <c r="WI44">
        <v>8782030.7560572308</v>
      </c>
      <c r="WJ44">
        <v>0</v>
      </c>
      <c r="WK44">
        <v>2439.4529877936802</v>
      </c>
      <c r="WL44">
        <v>25.093452622670501</v>
      </c>
      <c r="WM44">
        <v>-2441.00493912512</v>
      </c>
      <c r="WN44">
        <v>-5093.8355067736102</v>
      </c>
      <c r="WO44">
        <v>-2441.00493912512</v>
      </c>
      <c r="WP44">
        <v>21.1111</v>
      </c>
      <c r="WQ44">
        <v>23.8889</v>
      </c>
      <c r="WR44">
        <v>0</v>
      </c>
      <c r="WS44">
        <v>4042.6582699235</v>
      </c>
      <c r="WT44">
        <v>25.128001249393101</v>
      </c>
      <c r="WU44">
        <v>-4049.84745570923</v>
      </c>
      <c r="WV44">
        <v>-8208.4377636430108</v>
      </c>
      <c r="WW44">
        <v>-4049.84745570923</v>
      </c>
      <c r="WX44">
        <v>14363018.9340195</v>
      </c>
      <c r="WY44">
        <v>0</v>
      </c>
      <c r="WZ44">
        <v>3989.7274816720901</v>
      </c>
      <c r="XA44">
        <v>26.690792232427999</v>
      </c>
      <c r="XB44">
        <v>-3852.7246582141602</v>
      </c>
      <c r="XC44">
        <v>-5921.2053521829102</v>
      </c>
      <c r="XD44">
        <v>-3852.7246582141602</v>
      </c>
      <c r="XE44">
        <v>0</v>
      </c>
      <c r="XF44">
        <v>15349.7239894385</v>
      </c>
      <c r="XG44">
        <v>25.066321011735699</v>
      </c>
      <c r="XH44">
        <v>-15399.9390687098</v>
      </c>
      <c r="XI44">
        <v>-38553.591251618796</v>
      </c>
      <c r="XJ44">
        <v>-15399.9390687098</v>
      </c>
      <c r="XK44">
        <v>21.1111</v>
      </c>
      <c r="XL44">
        <v>23.8889</v>
      </c>
      <c r="XM44">
        <v>0</v>
      </c>
      <c r="XN44">
        <v>498.91687020775498</v>
      </c>
      <c r="XO44">
        <v>25.381996311637401</v>
      </c>
      <c r="XP44">
        <v>0</v>
      </c>
      <c r="XQ44">
        <v>0</v>
      </c>
      <c r="XR44">
        <v>0</v>
      </c>
      <c r="XS44">
        <v>0</v>
      </c>
      <c r="XT44">
        <v>265.11695383236099</v>
      </c>
      <c r="XU44">
        <v>25.695284026786499</v>
      </c>
      <c r="XV44">
        <v>0</v>
      </c>
      <c r="XW44">
        <v>0</v>
      </c>
      <c r="XX44">
        <v>0</v>
      </c>
      <c r="XY44">
        <v>0</v>
      </c>
      <c r="XZ44">
        <v>516.42826113906801</v>
      </c>
      <c r="YA44">
        <v>25.7985617911663</v>
      </c>
      <c r="YB44">
        <v>0</v>
      </c>
      <c r="YC44">
        <v>0</v>
      </c>
      <c r="YD44">
        <v>0</v>
      </c>
      <c r="YE44">
        <v>0</v>
      </c>
      <c r="YF44">
        <v>538.40565912196098</v>
      </c>
      <c r="YG44">
        <v>26.3063239538297</v>
      </c>
      <c r="YH44">
        <v>0</v>
      </c>
      <c r="YI44">
        <v>0</v>
      </c>
      <c r="YJ44">
        <v>0</v>
      </c>
      <c r="YK44">
        <v>0</v>
      </c>
      <c r="YL44">
        <v>1091.6025994045599</v>
      </c>
      <c r="YM44">
        <v>25.977430827996599</v>
      </c>
      <c r="YN44">
        <v>0</v>
      </c>
      <c r="YO44">
        <v>0</v>
      </c>
      <c r="YP44">
        <v>0</v>
      </c>
      <c r="YQ44">
        <v>0</v>
      </c>
      <c r="YR44">
        <v>766.09029389290095</v>
      </c>
      <c r="YS44">
        <v>19.566636114982799</v>
      </c>
      <c r="YT44">
        <v>0</v>
      </c>
      <c r="YU44">
        <v>0</v>
      </c>
      <c r="YV44">
        <v>0</v>
      </c>
      <c r="YW44">
        <v>0</v>
      </c>
      <c r="YX44">
        <v>469.40713230031298</v>
      </c>
      <c r="YY44">
        <v>19.777299149219498</v>
      </c>
      <c r="YZ44">
        <v>0</v>
      </c>
      <c r="ZA44">
        <v>0</v>
      </c>
      <c r="ZB44">
        <v>0</v>
      </c>
      <c r="ZC44">
        <v>0</v>
      </c>
      <c r="ZD44">
        <v>786.94735806062602</v>
      </c>
      <c r="ZE44">
        <v>19.782362675018</v>
      </c>
      <c r="ZF44">
        <v>0</v>
      </c>
      <c r="ZG44">
        <v>0</v>
      </c>
      <c r="ZH44">
        <v>0</v>
      </c>
      <c r="ZI44">
        <v>0</v>
      </c>
      <c r="ZJ44">
        <v>663.197110931878</v>
      </c>
      <c r="ZK44">
        <v>19.674068368839201</v>
      </c>
      <c r="ZL44">
        <v>0</v>
      </c>
      <c r="ZM44">
        <v>0</v>
      </c>
      <c r="ZN44">
        <v>0</v>
      </c>
      <c r="ZO44">
        <v>0</v>
      </c>
      <c r="ZP44">
        <v>7664.7741641817602</v>
      </c>
      <c r="ZQ44">
        <v>18.145708228369799</v>
      </c>
      <c r="ZR44">
        <v>0</v>
      </c>
      <c r="ZS44">
        <v>0</v>
      </c>
      <c r="ZT44">
        <v>0</v>
      </c>
      <c r="ZU44">
        <v>0</v>
      </c>
      <c r="ZV44">
        <v>1945.94360334098</v>
      </c>
      <c r="ZW44">
        <v>20.6714907264126</v>
      </c>
      <c r="ZX44">
        <v>0</v>
      </c>
      <c r="ZY44">
        <v>0</v>
      </c>
      <c r="ZZ44">
        <v>0</v>
      </c>
      <c r="AAA44">
        <v>0</v>
      </c>
      <c r="AAB44">
        <v>1274.203618211</v>
      </c>
      <c r="AAC44">
        <v>20.948302640706402</v>
      </c>
      <c r="AAD44">
        <v>0</v>
      </c>
      <c r="AAE44">
        <v>0</v>
      </c>
      <c r="AAF44">
        <v>0</v>
      </c>
      <c r="AAG44">
        <v>0</v>
      </c>
      <c r="AAH44">
        <v>2057.1541180123399</v>
      </c>
      <c r="AAI44">
        <v>20.9093261967861</v>
      </c>
      <c r="AAJ44">
        <v>0</v>
      </c>
      <c r="AAK44">
        <v>0</v>
      </c>
      <c r="AAL44">
        <v>0</v>
      </c>
      <c r="AAM44">
        <v>0</v>
      </c>
      <c r="AAN44">
        <v>1563.09972347649</v>
      </c>
      <c r="AAO44">
        <v>20.713736226049502</v>
      </c>
      <c r="AAP44">
        <v>0</v>
      </c>
      <c r="AAQ44">
        <v>0</v>
      </c>
      <c r="AAR44">
        <v>0</v>
      </c>
      <c r="AAS44">
        <v>0</v>
      </c>
      <c r="AAT44">
        <v>13769.938349919101</v>
      </c>
      <c r="AAU44">
        <v>18.535290936056501</v>
      </c>
      <c r="AAV44">
        <v>0</v>
      </c>
      <c r="AAW44">
        <v>0</v>
      </c>
      <c r="AAX44">
        <v>0</v>
      </c>
      <c r="AAY44">
        <v>0</v>
      </c>
      <c r="AAZ44">
        <v>2149.83364934671</v>
      </c>
      <c r="ABA44">
        <v>20.644646294430601</v>
      </c>
      <c r="ABB44">
        <v>0</v>
      </c>
      <c r="ABC44">
        <v>0</v>
      </c>
      <c r="ABD44">
        <v>0</v>
      </c>
      <c r="ABE44">
        <v>0</v>
      </c>
      <c r="ABF44">
        <v>1404.47449084497</v>
      </c>
      <c r="ABG44">
        <v>20.889147387017701</v>
      </c>
      <c r="ABH44">
        <v>0</v>
      </c>
      <c r="ABI44">
        <v>0</v>
      </c>
      <c r="ABJ44">
        <v>0</v>
      </c>
      <c r="ABK44">
        <v>0</v>
      </c>
      <c r="ABL44">
        <v>2278.9508654094702</v>
      </c>
      <c r="ABM44">
        <v>20.858464884255302</v>
      </c>
      <c r="ABN44">
        <v>0</v>
      </c>
      <c r="ABO44">
        <v>0</v>
      </c>
      <c r="ABP44">
        <v>0</v>
      </c>
      <c r="ABQ44">
        <v>0</v>
      </c>
      <c r="ABR44">
        <v>1676.4541987171301</v>
      </c>
      <c r="ABS44">
        <v>20.6798832227527</v>
      </c>
      <c r="ABT44">
        <v>0</v>
      </c>
      <c r="ABU44">
        <v>0</v>
      </c>
      <c r="ABV44">
        <v>0</v>
      </c>
      <c r="ABW44">
        <v>0</v>
      </c>
      <c r="ABX44">
        <v>15785.7593508305</v>
      </c>
      <c r="ABY44">
        <v>18.5004669302193</v>
      </c>
      <c r="ABZ44">
        <v>0</v>
      </c>
      <c r="ACA44">
        <v>0</v>
      </c>
      <c r="ACB44">
        <v>0</v>
      </c>
      <c r="ACC44">
        <v>0.86233030939956501</v>
      </c>
      <c r="ACD44">
        <v>65730722.661824897</v>
      </c>
      <c r="ACE44">
        <v>108098.01</v>
      </c>
      <c r="ACF44">
        <v>23.234421335955901</v>
      </c>
      <c r="ACG44">
        <v>7.22</v>
      </c>
      <c r="ACH44">
        <v>1.6148574384394201</v>
      </c>
      <c r="ACI44">
        <v>126356.544072729</v>
      </c>
      <c r="ACJ44">
        <v>5.9206325578017998</v>
      </c>
      <c r="ACK44">
        <v>22.3645563500781</v>
      </c>
      <c r="ACL44">
        <v>27.349496052477701</v>
      </c>
      <c r="ACM44">
        <v>6.0640328869694899</v>
      </c>
      <c r="ACN44">
        <v>29040418.872726101</v>
      </c>
      <c r="ACO44">
        <v>36434.023390688497</v>
      </c>
      <c r="ACP44">
        <v>89406.139634507606</v>
      </c>
      <c r="ACR44">
        <v>41845.464758816001</v>
      </c>
      <c r="ACT44">
        <v>131251.604393324</v>
      </c>
      <c r="ACV44">
        <v>25.846972292951602</v>
      </c>
      <c r="ACW44">
        <v>23.8980153271355</v>
      </c>
      <c r="ACX44">
        <v>1.7</v>
      </c>
      <c r="ACY44">
        <v>6.8574466014680002</v>
      </c>
      <c r="ACZ44">
        <v>0.74882872014778401</v>
      </c>
      <c r="ADA44">
        <v>25.726582228331601</v>
      </c>
      <c r="ADB44">
        <v>23.904639492687799</v>
      </c>
      <c r="ADC44">
        <v>1.7</v>
      </c>
      <c r="ADD44">
        <v>6.4976502124454498</v>
      </c>
      <c r="ADE44">
        <v>0.74889333135860503</v>
      </c>
      <c r="ADF44">
        <v>25.750795077604899</v>
      </c>
      <c r="ADG44">
        <v>23.922057502975701</v>
      </c>
      <c r="ADH44">
        <v>1.7</v>
      </c>
      <c r="ADI44">
        <v>5.96871142472017</v>
      </c>
      <c r="ADJ44">
        <v>0.74954685537901</v>
      </c>
      <c r="ADK44">
        <v>25.2481041870419</v>
      </c>
      <c r="ADL44">
        <v>23.964573778357899</v>
      </c>
      <c r="ADM44">
        <v>1.7</v>
      </c>
      <c r="ADN44">
        <v>13.3635494917778</v>
      </c>
      <c r="ADO44">
        <v>0.75364760518464302</v>
      </c>
      <c r="ADP44">
        <v>25.781637221293501</v>
      </c>
      <c r="ADQ44">
        <v>24.001567681868998</v>
      </c>
      <c r="ADR44">
        <v>1.7</v>
      </c>
      <c r="ADS44">
        <v>5.0036879414143103</v>
      </c>
      <c r="ADT44">
        <v>0.69960203416656896</v>
      </c>
      <c r="ADU44">
        <v>25.830776474166299</v>
      </c>
      <c r="ADV44">
        <v>24.0337769695596</v>
      </c>
      <c r="ADW44">
        <v>1.7</v>
      </c>
      <c r="ADX44">
        <v>7.6462104796652897</v>
      </c>
      <c r="ADY44">
        <v>0.698638975959883</v>
      </c>
      <c r="ADZ44">
        <v>26.061289769470601</v>
      </c>
      <c r="AEA44">
        <v>24.291904436361499</v>
      </c>
      <c r="AEB44">
        <v>1.7</v>
      </c>
      <c r="AEC44">
        <v>6.8033217171671501</v>
      </c>
      <c r="AED44">
        <v>0.722259879645755</v>
      </c>
      <c r="AEE44">
        <v>24.901487556015599</v>
      </c>
      <c r="AEF44">
        <v>23.9359742747605</v>
      </c>
      <c r="AEG44">
        <v>1.7</v>
      </c>
      <c r="AEH44">
        <v>11.027676312221599</v>
      </c>
      <c r="AEI44">
        <v>0.75243765573122001</v>
      </c>
      <c r="AEJ44">
        <v>25.229129960727999</v>
      </c>
      <c r="AEK44">
        <v>23.969232677698798</v>
      </c>
      <c r="AEL44">
        <v>1.7</v>
      </c>
      <c r="AEM44">
        <v>5.5096958655518398</v>
      </c>
      <c r="AEN44">
        <v>0.69937445911533003</v>
      </c>
      <c r="AEO44">
        <v>25.239073181189301</v>
      </c>
      <c r="AEP44">
        <v>23.973386238561599</v>
      </c>
      <c r="AEQ44">
        <v>1.7</v>
      </c>
      <c r="AER44">
        <v>7.0481802701842797</v>
      </c>
      <c r="AES44">
        <v>0.69931304322573196</v>
      </c>
      <c r="AET44">
        <v>25.8007030591789</v>
      </c>
      <c r="AEU44">
        <v>24.269606103631499</v>
      </c>
      <c r="AEV44">
        <v>1.7</v>
      </c>
      <c r="AEW44">
        <v>6.0497394986232003</v>
      </c>
      <c r="AEX44">
        <v>0.70331918619151401</v>
      </c>
      <c r="AEY44">
        <v>24.9191299183647</v>
      </c>
      <c r="AEZ44">
        <v>23.925083479784199</v>
      </c>
      <c r="AFA44">
        <v>1.7</v>
      </c>
      <c r="AFB44">
        <v>9.4667942503142299</v>
      </c>
      <c r="AFC44">
        <v>0.75207482083989896</v>
      </c>
      <c r="AFD44">
        <v>25.235596956001501</v>
      </c>
      <c r="AFE44">
        <v>23.963963747678399</v>
      </c>
      <c r="AFF44">
        <v>1.7</v>
      </c>
      <c r="AFG44">
        <v>5.7535390451075097</v>
      </c>
      <c r="AFH44">
        <v>0.69974316562762895</v>
      </c>
      <c r="AFI44">
        <v>25.249499247193</v>
      </c>
      <c r="AFJ44">
        <v>23.966787796340402</v>
      </c>
      <c r="AFK44">
        <v>1.7</v>
      </c>
      <c r="AFL44">
        <v>6.5040637094796603</v>
      </c>
      <c r="AFM44">
        <v>0.699629757988392</v>
      </c>
      <c r="AFN44">
        <v>25.805655857241401</v>
      </c>
      <c r="AFO44">
        <v>24.270631518178199</v>
      </c>
      <c r="AFP44">
        <v>1.7</v>
      </c>
      <c r="AFQ44">
        <v>5.6955101888721398</v>
      </c>
      <c r="AFR44">
        <v>0.70357613523957097</v>
      </c>
      <c r="AFS44">
        <v>-0.51871978045899703</v>
      </c>
      <c r="AFT44">
        <v>-0.56652415189798899</v>
      </c>
      <c r="AFU44">
        <v>-0.38158800102867801</v>
      </c>
      <c r="AFV44">
        <v>-0.54481602462663103</v>
      </c>
      <c r="AFW44">
        <v>-0.46560245257875199</v>
      </c>
      <c r="AFX44">
        <v>-0.49385208248875301</v>
      </c>
      <c r="AFY44">
        <v>-0.22492066784485301</v>
      </c>
      <c r="AFZ44">
        <v>-0.48321886068269398</v>
      </c>
      <c r="AGA44">
        <v>-0.41686324332688901</v>
      </c>
      <c r="AGB44">
        <v>-0.44761746829237498</v>
      </c>
      <c r="AGC44">
        <v>-0.18364705403135301</v>
      </c>
      <c r="AGD44">
        <v>-0.43923492638483402</v>
      </c>
      <c r="AGE44">
        <v>-0.62700479513648599</v>
      </c>
      <c r="AGF44">
        <v>-0.56508327455206997</v>
      </c>
      <c r="AGG44">
        <v>-0.45508071505059999</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Y44">
        <v>0</v>
      </c>
      <c r="AHZ44">
        <v>0</v>
      </c>
      <c r="AIB44">
        <v>0</v>
      </c>
      <c r="AID44">
        <v>0</v>
      </c>
      <c r="AIF44">
        <v>0</v>
      </c>
      <c r="AIH44">
        <v>0</v>
      </c>
      <c r="AIJ44">
        <v>0</v>
      </c>
      <c r="AIL44">
        <v>0</v>
      </c>
      <c r="AIN44">
        <v>0</v>
      </c>
      <c r="AIP44">
        <v>0</v>
      </c>
      <c r="AIR44">
        <v>0</v>
      </c>
      <c r="AIT44">
        <v>0</v>
      </c>
      <c r="AIV44">
        <v>0</v>
      </c>
      <c r="AIX44">
        <v>0</v>
      </c>
      <c r="AIZ44">
        <v>0</v>
      </c>
      <c r="AJB44">
        <v>0</v>
      </c>
      <c r="AJD44">
        <v>0</v>
      </c>
      <c r="AJE44">
        <v>2.7197327588088E-3</v>
      </c>
      <c r="AJG44">
        <v>144330.64548609901</v>
      </c>
      <c r="AJJ44">
        <v>8204.5511411112802</v>
      </c>
      <c r="AJL44">
        <v>924.563993903658</v>
      </c>
      <c r="AJM44">
        <v>64.128787941535705</v>
      </c>
      <c r="AJN44">
        <v>157.251125576899</v>
      </c>
      <c r="AJO44">
        <v>134.514581276798</v>
      </c>
      <c r="AJP44">
        <v>368.01821340407201</v>
      </c>
      <c r="AJQ44">
        <v>79.579733611590896</v>
      </c>
      <c r="AJR44">
        <v>153.48170191927699</v>
      </c>
      <c r="AJS44">
        <v>142.85214891673201</v>
      </c>
      <c r="AJT44">
        <v>329.09918491197999</v>
      </c>
      <c r="AJU44">
        <v>29.0541814217992</v>
      </c>
      <c r="AJV44">
        <v>103.42578005158499</v>
      </c>
      <c r="AJW44">
        <v>50.358749296015198</v>
      </c>
      <c r="AJX44">
        <v>276.11488180120602</v>
      </c>
      <c r="AJY44">
        <v>0</v>
      </c>
      <c r="AJZ44">
        <v>0</v>
      </c>
      <c r="AKA44">
        <v>0</v>
      </c>
      <c r="AKB44">
        <v>144330.64548609901</v>
      </c>
      <c r="AKC44">
        <v>0</v>
      </c>
      <c r="AKD44">
        <v>0</v>
      </c>
      <c r="AKE44">
        <v>0</v>
      </c>
      <c r="AKF44">
        <v>0</v>
      </c>
      <c r="AKG44">
        <v>14.934640413194201</v>
      </c>
      <c r="AKH44">
        <v>14.934640413194201</v>
      </c>
      <c r="AKI44">
        <v>0</v>
      </c>
      <c r="AKJ44">
        <v>0</v>
      </c>
      <c r="AKK44">
        <v>0</v>
      </c>
      <c r="AKL44">
        <v>0</v>
      </c>
      <c r="AKM44">
        <v>0</v>
      </c>
      <c r="AKN44">
        <v>14.934640413194201</v>
      </c>
      <c r="AKO44">
        <v>14.934640413194201</v>
      </c>
      <c r="AKP44">
        <v>0</v>
      </c>
      <c r="AKQ44">
        <v>0</v>
      </c>
      <c r="AKR44">
        <v>0</v>
      </c>
      <c r="AKV44">
        <v>805551.61835707596</v>
      </c>
      <c r="AKZ44">
        <v>4674616.5748551702</v>
      </c>
      <c r="ALD44">
        <v>25.777072104492699</v>
      </c>
      <c r="ALE44">
        <v>21.9454807162676</v>
      </c>
      <c r="ALF44">
        <v>12.128065773938999</v>
      </c>
      <c r="ALG44">
        <v>194243.732128556</v>
      </c>
      <c r="ALH44">
        <v>2980.8845181818201</v>
      </c>
      <c r="ALJ44">
        <v>14.931881939835501</v>
      </c>
      <c r="ALK44">
        <v>8.9994132806158096E-3</v>
      </c>
      <c r="ALL44">
        <v>10.556409728398499</v>
      </c>
      <c r="ALM44">
        <v>25.1840661830452</v>
      </c>
      <c r="ALN44">
        <v>10.556409728398499</v>
      </c>
      <c r="ALO44">
        <v>0</v>
      </c>
      <c r="ALP44">
        <v>25.3244883627784</v>
      </c>
      <c r="ALQ44">
        <v>9.4333112714477408E-3</v>
      </c>
      <c r="ALR44">
        <v>46.840858254630902</v>
      </c>
      <c r="ALS44">
        <v>10.556409728398499</v>
      </c>
      <c r="ALT44">
        <v>14.931882150256</v>
      </c>
      <c r="ALU44">
        <v>10.556409728398499</v>
      </c>
      <c r="ALV44">
        <v>15.5599957814263</v>
      </c>
      <c r="ALW44">
        <v>10.556409728398499</v>
      </c>
      <c r="ALX44">
        <v>7.22</v>
      </c>
      <c r="ALY44">
        <v>2.1596752073013499E-3</v>
      </c>
      <c r="ALZ44">
        <v>23.212268255282201</v>
      </c>
      <c r="AMA44">
        <v>2.1596752073013499E-3</v>
      </c>
      <c r="AMB44">
        <v>0</v>
      </c>
      <c r="AMC44">
        <v>23.234421335955901</v>
      </c>
      <c r="AMD44">
        <v>1.6148570061374199E-3</v>
      </c>
      <c r="AME44">
        <v>23.212268255282201</v>
      </c>
      <c r="AMF44">
        <v>2.1596752073013499E-3</v>
      </c>
      <c r="AMG44">
        <v>7.22</v>
      </c>
      <c r="AMH44">
        <v>2.1596752073013499E-3</v>
      </c>
      <c r="AMI44">
        <v>1.21280625272207E-2</v>
      </c>
      <c r="AMJ44">
        <v>7.1192137120573404</v>
      </c>
      <c r="AMK44">
        <v>19.704951289166001</v>
      </c>
      <c r="AML44">
        <v>0.35275236952572198</v>
      </c>
      <c r="AMM44">
        <v>18.0874390996165</v>
      </c>
      <c r="AMN44">
        <v>1.0369920023322601</v>
      </c>
      <c r="AMO44">
        <v>19.855907687532099</v>
      </c>
      <c r="AMP44">
        <v>0.225774116883312</v>
      </c>
      <c r="AMQ44">
        <v>20.035403954719602</v>
      </c>
      <c r="AMR44">
        <v>0.42211008440584402</v>
      </c>
      <c r="AMS44">
        <v>19.8678212377596</v>
      </c>
      <c r="AMT44">
        <v>0.37734962668995697</v>
      </c>
      <c r="AMU44">
        <v>18.470888340751898</v>
      </c>
      <c r="AMV44">
        <v>1.35705844198726</v>
      </c>
      <c r="AMW44">
        <v>21.038212832172199</v>
      </c>
      <c r="AMX44">
        <v>0.41812935328047801</v>
      </c>
      <c r="AMY44">
        <v>20.6379180708382</v>
      </c>
      <c r="AMZ44">
        <v>0.58769737334240302</v>
      </c>
      <c r="ANA44">
        <v>21.0008238387035</v>
      </c>
      <c r="ANB44">
        <v>0.72085613478453503</v>
      </c>
      <c r="ANC44">
        <v>21.029761790897702</v>
      </c>
      <c r="AND44">
        <v>0.68587790080058597</v>
      </c>
      <c r="ANE44">
        <v>18.449071450582501</v>
      </c>
      <c r="ANF44">
        <v>1.7071440660439201</v>
      </c>
      <c r="ANG44">
        <v>21.000453226714001</v>
      </c>
      <c r="ANH44">
        <v>0.46801384863262802</v>
      </c>
      <c r="ANI44">
        <v>20.626401912789301</v>
      </c>
      <c r="ANJ44">
        <v>0.62907289066238603</v>
      </c>
      <c r="ANK44">
        <v>20.909115925777598</v>
      </c>
      <c r="ANL44">
        <v>0.798429932966784</v>
      </c>
      <c r="ANM44">
        <v>20.9790789909936</v>
      </c>
      <c r="ANN44">
        <v>0.76915158606041201</v>
      </c>
      <c r="ANO44">
        <v>2.4149781998370998</v>
      </c>
      <c r="ANP44">
        <v>3.7696192041952599</v>
      </c>
      <c r="ANQ44">
        <v>4.3718123243661404</v>
      </c>
      <c r="ANR44">
        <v>18.0874390996165</v>
      </c>
      <c r="ANS44">
        <v>19.751396143971</v>
      </c>
      <c r="ANT44">
        <v>19.491473115060298</v>
      </c>
      <c r="ANU44">
        <v>19.759455213413801</v>
      </c>
      <c r="ANV44">
        <v>19.515494063334199</v>
      </c>
      <c r="ANW44">
        <v>18.470888340751898</v>
      </c>
      <c r="ANX44">
        <v>20.913627396905898</v>
      </c>
      <c r="ANY44">
        <v>20.438113163722399</v>
      </c>
      <c r="ANZ44">
        <v>20.870557975073702</v>
      </c>
      <c r="AOA44">
        <v>20.591857298765898</v>
      </c>
      <c r="AOB44">
        <v>18.449071450582501</v>
      </c>
      <c r="AOC44">
        <v>20.862513640242199</v>
      </c>
      <c r="AOD44">
        <v>20.441168997061201</v>
      </c>
      <c r="AOE44">
        <v>20.828519392373298</v>
      </c>
      <c r="AOF44">
        <v>20.579280309659001</v>
      </c>
      <c r="AOG44">
        <v>25.3244883627784</v>
      </c>
      <c r="AOH44">
        <v>7.1192137120573404</v>
      </c>
      <c r="AOI44">
        <v>25.4122491575793</v>
      </c>
      <c r="AOJ44">
        <v>7.1192137120573404</v>
      </c>
    </row>
    <row r="45" spans="1:1076">
      <c r="A45" t="s">
        <v>2989</v>
      </c>
      <c r="B45">
        <v>24.305250000000001</v>
      </c>
      <c r="D45">
        <v>17.156991476978401</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0</v>
      </c>
      <c r="EN45">
        <v>0</v>
      </c>
      <c r="EO45">
        <v>0</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0</v>
      </c>
      <c r="FZ45">
        <v>0</v>
      </c>
      <c r="GA45">
        <v>0</v>
      </c>
      <c r="GB45">
        <v>43.238027591811097</v>
      </c>
      <c r="GC45">
        <v>-40.677490824208299</v>
      </c>
      <c r="GD45">
        <v>-142.06616305755</v>
      </c>
      <c r="GE45">
        <v>18.8313632761189</v>
      </c>
      <c r="GF45">
        <v>-0.573808325146137</v>
      </c>
      <c r="GG45">
        <v>-109.10654403578199</v>
      </c>
      <c r="GH45">
        <v>86.451550861984302</v>
      </c>
      <c r="GI45">
        <v>19.305640812354</v>
      </c>
      <c r="GJ45">
        <v>-141.05575373139899</v>
      </c>
      <c r="GK45">
        <v>133.91489539397401</v>
      </c>
      <c r="GL45">
        <v>7.8608056537439399</v>
      </c>
      <c r="GM45">
        <v>-177.268141477504</v>
      </c>
      <c r="GN45">
        <v>-1.9489840773372</v>
      </c>
      <c r="GO45">
        <v>24.521998624179499</v>
      </c>
      <c r="GP45">
        <v>24.858585798162899</v>
      </c>
      <c r="GQ45">
        <v>-29.647402603641599</v>
      </c>
      <c r="GR45">
        <v>-207.53969602579301</v>
      </c>
      <c r="GS45">
        <v>-679.764267601401</v>
      </c>
      <c r="GT45">
        <v>-2.7953297958780698</v>
      </c>
      <c r="GU45">
        <v>24.809146404476</v>
      </c>
      <c r="GV45">
        <v>25.055345613657799</v>
      </c>
      <c r="GW45">
        <v>-24.4967107699492</v>
      </c>
      <c r="GX45">
        <v>-124.282510844022</v>
      </c>
      <c r="GY45">
        <v>-354.022123190873</v>
      </c>
      <c r="GZ45">
        <v>1.7896441821236599</v>
      </c>
      <c r="HA45">
        <v>24.889166208245499</v>
      </c>
      <c r="HB45">
        <v>25.1487188229185</v>
      </c>
      <c r="HC45">
        <v>-35.785595593702801</v>
      </c>
      <c r="HD45">
        <v>-203.98557832428801</v>
      </c>
      <c r="HE45">
        <v>-626.45617568498506</v>
      </c>
      <c r="HF45">
        <v>35.393030475837399</v>
      </c>
      <c r="HG45">
        <v>25.484706996928701</v>
      </c>
      <c r="HH45">
        <v>25.942756185166498</v>
      </c>
      <c r="HI45">
        <v>-20.189903490939098</v>
      </c>
      <c r="HJ45">
        <v>-197.846074097382</v>
      </c>
      <c r="HK45">
        <v>-712.35873036586702</v>
      </c>
      <c r="HL45">
        <v>145.97502999434801</v>
      </c>
      <c r="HM45">
        <v>25.443562201167602</v>
      </c>
      <c r="HN45">
        <v>25.459018190381101</v>
      </c>
      <c r="HO45">
        <v>147.16721984628401</v>
      </c>
      <c r="HP45">
        <v>89.742271948825902</v>
      </c>
      <c r="HQ45">
        <v>25.245550655417599</v>
      </c>
      <c r="HR45">
        <v>36.165564171033999</v>
      </c>
      <c r="HS45">
        <v>93.192519605733807</v>
      </c>
      <c r="HT45">
        <v>25.496336948479701</v>
      </c>
      <c r="HU45">
        <v>25.477681723147299</v>
      </c>
      <c r="HV45">
        <v>87.160056895925393</v>
      </c>
      <c r="HW45">
        <v>81.553531739048196</v>
      </c>
      <c r="HX45">
        <v>25.383723840117799</v>
      </c>
      <c r="HY45">
        <v>18.114769382747301</v>
      </c>
      <c r="HZ45">
        <v>25.554499372746299</v>
      </c>
      <c r="IA45">
        <v>25.496123453404699</v>
      </c>
      <c r="IB45">
        <v>154.99516136685</v>
      </c>
      <c r="IC45">
        <v>181.19461043291199</v>
      </c>
      <c r="ID45">
        <v>166.12853445879</v>
      </c>
      <c r="IE45">
        <v>25.477362696521499</v>
      </c>
      <c r="IF45">
        <v>41.783281598449101</v>
      </c>
      <c r="IG45">
        <v>20.187701828421599</v>
      </c>
      <c r="IH45">
        <v>26.107640180075698</v>
      </c>
      <c r="II45">
        <v>25.7277887904871</v>
      </c>
      <c r="IJ45">
        <v>80.654617727301897</v>
      </c>
      <c r="IK45">
        <v>21.9493061219476</v>
      </c>
      <c r="IL45">
        <v>283.56221167577201</v>
      </c>
      <c r="IM45">
        <v>158.062716431659</v>
      </c>
      <c r="IN45">
        <v>26.258447600583501</v>
      </c>
      <c r="IO45">
        <v>0.68549169452658998</v>
      </c>
      <c r="IP45">
        <v>34.518450649932603</v>
      </c>
      <c r="IQ45">
        <v>25.3776723130098</v>
      </c>
      <c r="IR45">
        <v>24.278465693687998</v>
      </c>
      <c r="IS45">
        <v>50.917008398897899</v>
      </c>
      <c r="IT45">
        <v>72.4376174631483</v>
      </c>
      <c r="IU45">
        <v>-905.044916922688</v>
      </c>
      <c r="IV45">
        <v>2.4480314381512001</v>
      </c>
      <c r="IW45">
        <v>24.769171006943701</v>
      </c>
      <c r="IX45">
        <v>25.245550655417599</v>
      </c>
      <c r="IY45">
        <v>-0.33309473170404802</v>
      </c>
      <c r="IZ45">
        <v>-151.454776874217</v>
      </c>
      <c r="JA45">
        <v>-723.69887982189198</v>
      </c>
      <c r="JB45">
        <v>0.79823310278190296</v>
      </c>
      <c r="JC45">
        <v>24.991481227268402</v>
      </c>
      <c r="JD45">
        <v>25.383723840117799</v>
      </c>
      <c r="JE45">
        <v>-1.50783382600689</v>
      </c>
      <c r="JF45">
        <v>-79.441410757616794</v>
      </c>
      <c r="JG45">
        <v>-369.90072453784398</v>
      </c>
      <c r="JH45">
        <v>9.6077541359953091</v>
      </c>
      <c r="JI45">
        <v>25.072787515363402</v>
      </c>
      <c r="JJ45">
        <v>25.477362696521499</v>
      </c>
      <c r="JK45">
        <v>-0.42715288759248898</v>
      </c>
      <c r="JL45">
        <v>-121.463024603994</v>
      </c>
      <c r="JM45">
        <v>-630.35129447392296</v>
      </c>
      <c r="JN45">
        <v>41.503836251330199</v>
      </c>
      <c r="JO45">
        <v>25.739430646849399</v>
      </c>
      <c r="JP45">
        <v>26.258447600583501</v>
      </c>
      <c r="JQ45">
        <v>0.42085873755536402</v>
      </c>
      <c r="JR45">
        <v>-7.5192070807807196E-2</v>
      </c>
      <c r="JS45">
        <v>1.3820315475810401</v>
      </c>
      <c r="JT45">
        <v>-154.14670888600301</v>
      </c>
      <c r="JU45">
        <v>-703.343743506799</v>
      </c>
      <c r="JV45">
        <v>183.40037563650299</v>
      </c>
      <c r="JW45">
        <v>190.52199205505801</v>
      </c>
      <c r="JX45">
        <v>120.73141586017999</v>
      </c>
      <c r="JY45">
        <v>115.574061620408</v>
      </c>
      <c r="JZ45">
        <v>137.843802315235</v>
      </c>
      <c r="KA45">
        <v>64.717552743497095</v>
      </c>
      <c r="KB45">
        <v>219.02054751906601</v>
      </c>
      <c r="KC45">
        <v>264.07175628433799</v>
      </c>
      <c r="KD45">
        <v>124.774537736014</v>
      </c>
      <c r="KE45">
        <v>309.06865273733501</v>
      </c>
      <c r="KF45">
        <v>25.503799018409001</v>
      </c>
      <c r="KG45">
        <v>56.943465899909697</v>
      </c>
      <c r="KH45">
        <v>0.96192058784050405</v>
      </c>
      <c r="KI45">
        <v>192.334683524772</v>
      </c>
      <c r="KJ45">
        <v>104.013464256048</v>
      </c>
      <c r="KK45">
        <v>34.489529407160497</v>
      </c>
      <c r="KL45">
        <v>25.592845080842402</v>
      </c>
      <c r="KM45">
        <v>25.731650529056498</v>
      </c>
      <c r="KN45">
        <v>80.983099041421895</v>
      </c>
      <c r="KO45">
        <v>25.4175672269436</v>
      </c>
      <c r="KP45">
        <v>19.434602795640401</v>
      </c>
      <c r="KQ45">
        <v>18.068532244264901</v>
      </c>
      <c r="KR45">
        <v>-213.67462854171399</v>
      </c>
      <c r="KS45">
        <v>19.714680414856598</v>
      </c>
      <c r="KT45">
        <v>25.710973504550498</v>
      </c>
      <c r="KU45">
        <v>25.817011314634701</v>
      </c>
      <c r="KV45">
        <v>38.048587405161904</v>
      </c>
      <c r="KW45">
        <v>25.545591336382401</v>
      </c>
      <c r="KX45">
        <v>19.500166249515601</v>
      </c>
      <c r="KY45">
        <v>6.7435061248128401</v>
      </c>
      <c r="KZ45">
        <v>-128.958807920748</v>
      </c>
      <c r="LA45">
        <v>44.846950771368903</v>
      </c>
      <c r="LB45">
        <v>25.8430373520251</v>
      </c>
      <c r="LC45">
        <v>25.939822879695601</v>
      </c>
      <c r="LD45">
        <v>78.920575843758698</v>
      </c>
      <c r="LE45">
        <v>25.684567477584501</v>
      </c>
      <c r="LF45">
        <v>19.4423234271664</v>
      </c>
      <c r="LG45">
        <v>19.093877633941201</v>
      </c>
      <c r="LH45">
        <v>-202.79904377703201</v>
      </c>
      <c r="LI45">
        <v>71.892413080657207</v>
      </c>
      <c r="LJ45">
        <v>26.7778962865934</v>
      </c>
      <c r="LK45">
        <v>26.820703919996699</v>
      </c>
      <c r="LL45">
        <v>60.277935085400998</v>
      </c>
      <c r="LM45">
        <v>26.615677411011799</v>
      </c>
      <c r="LN45">
        <v>19.7696358800046</v>
      </c>
      <c r="LO45">
        <v>15.426685597941599</v>
      </c>
      <c r="LP45">
        <v>-158.58137045101901</v>
      </c>
      <c r="LQ45">
        <v>35.966676215375003</v>
      </c>
      <c r="LR45">
        <v>19.765444844146799</v>
      </c>
      <c r="LS45">
        <v>16.314</v>
      </c>
      <c r="LT45">
        <v>20.303465271715801</v>
      </c>
      <c r="LU45">
        <v>-1482.6750315887</v>
      </c>
      <c r="LV45">
        <v>21.272345369615401</v>
      </c>
      <c r="LW45">
        <v>23.858921332780302</v>
      </c>
      <c r="LX45">
        <v>585.32120089324906</v>
      </c>
      <c r="LY45">
        <v>22.859800677817901</v>
      </c>
      <c r="LZ45">
        <v>19.901135512705999</v>
      </c>
      <c r="MA45">
        <v>16.314</v>
      </c>
      <c r="MB45">
        <v>14.0082736680392</v>
      </c>
      <c r="MC45">
        <v>-942.98327765223701</v>
      </c>
      <c r="MD45">
        <v>21.419813653010799</v>
      </c>
      <c r="ME45">
        <v>23.974495823973498</v>
      </c>
      <c r="MF45">
        <v>375.63268294784098</v>
      </c>
      <c r="MG45">
        <v>42.112305923715802</v>
      </c>
      <c r="MH45">
        <v>19.9048239902021</v>
      </c>
      <c r="MI45">
        <v>16.314</v>
      </c>
      <c r="MJ45">
        <v>22.544873226373301</v>
      </c>
      <c r="MK45">
        <v>-1560.5781696240199</v>
      </c>
      <c r="ML45">
        <v>21.4878870064883</v>
      </c>
      <c r="MM45">
        <v>24.08596564526</v>
      </c>
      <c r="MN45">
        <v>616.12000688032595</v>
      </c>
      <c r="MO45">
        <v>54.933035203480301</v>
      </c>
      <c r="MP45">
        <v>19.972154543904601</v>
      </c>
      <c r="MQ45">
        <v>16.314</v>
      </c>
      <c r="MR45">
        <v>-26.489930808507602</v>
      </c>
      <c r="MS45">
        <v>-1245.4378149357799</v>
      </c>
      <c r="MT45">
        <v>21.845477610368299</v>
      </c>
      <c r="MU45">
        <v>24.7815088047813</v>
      </c>
      <c r="MV45">
        <v>419.58177413105602</v>
      </c>
      <c r="MW45">
        <v>71.263691617646103</v>
      </c>
      <c r="MX45">
        <v>22.870848202866</v>
      </c>
      <c r="MY45">
        <v>24.095257102559099</v>
      </c>
      <c r="MZ45">
        <v>782.77551901167601</v>
      </c>
      <c r="NA45">
        <v>501.53461931629198</v>
      </c>
      <c r="NB45">
        <v>23.2053514798205</v>
      </c>
      <c r="NC45">
        <v>24.7921074527965</v>
      </c>
      <c r="ND45">
        <v>892.72916257464396</v>
      </c>
      <c r="NE45">
        <v>48.570521025294497</v>
      </c>
      <c r="NF45">
        <v>23.199368007117901</v>
      </c>
      <c r="NG45">
        <v>24.473724179983801</v>
      </c>
      <c r="NH45">
        <v>532.99218624618698</v>
      </c>
      <c r="NI45">
        <v>420.77557766583902</v>
      </c>
      <c r="NJ45">
        <v>23.4449047524968</v>
      </c>
      <c r="NK45">
        <v>24.910354638202001</v>
      </c>
      <c r="NL45">
        <v>580.90077790932696</v>
      </c>
      <c r="NM45">
        <v>80.220909053259305</v>
      </c>
      <c r="NN45">
        <v>23.190640682739598</v>
      </c>
      <c r="NO45">
        <v>24.516353121803601</v>
      </c>
      <c r="NP45">
        <v>845.97123548690399</v>
      </c>
      <c r="NQ45">
        <v>613.51441434567903</v>
      </c>
      <c r="NR45">
        <v>23.481606502356001</v>
      </c>
      <c r="NS45">
        <v>24.9898851014567</v>
      </c>
      <c r="NT45">
        <v>938.30145213370804</v>
      </c>
      <c r="NU45">
        <v>82.015300853768096</v>
      </c>
      <c r="NV45">
        <v>23.358837766130801</v>
      </c>
      <c r="NW45">
        <v>24.822972424561002</v>
      </c>
      <c r="NX45">
        <v>1.73425989576332</v>
      </c>
      <c r="NY45">
        <v>541.41347203367195</v>
      </c>
      <c r="NZ45">
        <v>162.482368217583</v>
      </c>
      <c r="OA45">
        <v>23.9803156544525</v>
      </c>
      <c r="OB45">
        <v>25.740794825183801</v>
      </c>
      <c r="OC45">
        <v>1.7</v>
      </c>
      <c r="OD45">
        <v>678.89237028540401</v>
      </c>
      <c r="OE45">
        <v>1.73425989576332</v>
      </c>
      <c r="OF45">
        <v>1.7</v>
      </c>
      <c r="OG45">
        <v>73.237066390455496</v>
      </c>
      <c r="OH45">
        <v>22.9056590811451</v>
      </c>
      <c r="OI45">
        <v>24.235530348266</v>
      </c>
      <c r="OJ45">
        <v>876.13229928335898</v>
      </c>
      <c r="OK45">
        <v>537.79192232139303</v>
      </c>
      <c r="OL45">
        <v>23.298141666113001</v>
      </c>
      <c r="OM45">
        <v>25.007237146413399</v>
      </c>
      <c r="ON45">
        <v>934.48492972689098</v>
      </c>
      <c r="OO45">
        <v>49.840557406228399</v>
      </c>
      <c r="OP45">
        <v>23.198575175277401</v>
      </c>
      <c r="OQ45">
        <v>24.5537605984386</v>
      </c>
      <c r="OR45">
        <v>593.03664040995397</v>
      </c>
      <c r="OS45">
        <v>440.24130109155499</v>
      </c>
      <c r="OT45">
        <v>23.5081149910521</v>
      </c>
      <c r="OU45">
        <v>25.097813866446401</v>
      </c>
      <c r="OV45">
        <v>606.603738693987</v>
      </c>
      <c r="OW45">
        <v>82.370510448052897</v>
      </c>
      <c r="OX45">
        <v>23.2140736930914</v>
      </c>
      <c r="OY45">
        <v>24.604322282572198</v>
      </c>
      <c r="OZ45">
        <v>948.14016911389797</v>
      </c>
      <c r="PA45">
        <v>654.94833895402098</v>
      </c>
      <c r="PB45">
        <v>23.566769028338602</v>
      </c>
      <c r="PC45">
        <v>25.198036423807</v>
      </c>
      <c r="PD45">
        <v>984.21622110039004</v>
      </c>
      <c r="PE45">
        <v>82.279482326030305</v>
      </c>
      <c r="PF45">
        <v>23.3667181463064</v>
      </c>
      <c r="PG45">
        <v>25.013078960805501</v>
      </c>
      <c r="PH45">
        <v>1.8916235061384701</v>
      </c>
      <c r="PI45">
        <v>608.30256062515696</v>
      </c>
      <c r="PJ45">
        <v>212.42458618738499</v>
      </c>
      <c r="PK45">
        <v>24.017720484350299</v>
      </c>
      <c r="PL45">
        <v>25.954168985756901</v>
      </c>
      <c r="PM45">
        <v>1.7</v>
      </c>
      <c r="PN45">
        <v>701.815493824491</v>
      </c>
      <c r="PO45">
        <v>24.606736652627401</v>
      </c>
      <c r="PP45">
        <v>24.7302113940639</v>
      </c>
      <c r="PQ45">
        <v>24.841109960385499</v>
      </c>
      <c r="PR45">
        <v>25.685780804800299</v>
      </c>
      <c r="PS45">
        <v>24.229700174085998</v>
      </c>
      <c r="PT45">
        <v>25.164217276817901</v>
      </c>
      <c r="PU45">
        <v>25.2517580985084</v>
      </c>
      <c r="PV45">
        <v>25.350446086641099</v>
      </c>
      <c r="PW45">
        <v>26.185944594100398</v>
      </c>
      <c r="PX45">
        <v>24.7806637419813</v>
      </c>
      <c r="PY45">
        <v>25.478524038213699</v>
      </c>
      <c r="PZ45">
        <v>25.533543240844001</v>
      </c>
      <c r="QA45">
        <v>25.654071358966601</v>
      </c>
      <c r="QB45">
        <v>26.515835007318501</v>
      </c>
      <c r="QC45">
        <v>25.4745636293632</v>
      </c>
      <c r="QD45">
        <v>22.122442749685</v>
      </c>
      <c r="QE45">
        <v>24.931453325382101</v>
      </c>
      <c r="QF45">
        <v>25.1063734203743</v>
      </c>
      <c r="QG45">
        <v>25.177325146487799</v>
      </c>
      <c r="QH45">
        <v>26.314829710801</v>
      </c>
      <c r="QI45">
        <v>24.963110978402899</v>
      </c>
      <c r="QJ45">
        <v>24.937135895956999</v>
      </c>
      <c r="QK45">
        <v>25.044944166006101</v>
      </c>
      <c r="QL45">
        <v>25.112473964280198</v>
      </c>
      <c r="QM45">
        <v>25.761153617873401</v>
      </c>
      <c r="QN45">
        <v>736.39814298605597</v>
      </c>
      <c r="QO45">
        <v>25.1169579360574</v>
      </c>
      <c r="QP45">
        <v>-342.58617717313098</v>
      </c>
      <c r="QQ45">
        <v>25.134744893331799</v>
      </c>
      <c r="QR45">
        <v>25.225247180283599</v>
      </c>
      <c r="QS45">
        <v>25.301446827688501</v>
      </c>
      <c r="QT45">
        <v>25.953244805883099</v>
      </c>
      <c r="QU45">
        <v>25.216767769089</v>
      </c>
      <c r="QV45">
        <v>18.568568391769499</v>
      </c>
      <c r="QW45">
        <v>0</v>
      </c>
      <c r="QX45">
        <v>0</v>
      </c>
      <c r="QY45">
        <v>0</v>
      </c>
      <c r="QZ45">
        <v>0</v>
      </c>
      <c r="RA45">
        <v>0</v>
      </c>
      <c r="RB45">
        <v>0</v>
      </c>
      <c r="RC45">
        <v>0</v>
      </c>
      <c r="RD45">
        <v>0</v>
      </c>
      <c r="RE45">
        <v>0</v>
      </c>
      <c r="RF45">
        <v>0</v>
      </c>
      <c r="RG45">
        <v>0</v>
      </c>
      <c r="RH45">
        <v>0</v>
      </c>
      <c r="RI45">
        <v>0</v>
      </c>
      <c r="RJ45">
        <v>2410.1211231603202</v>
      </c>
      <c r="RK45">
        <v>25.256169998136802</v>
      </c>
      <c r="RL45">
        <v>-2418.21408210047</v>
      </c>
      <c r="RM45">
        <v>-6509.8112979122398</v>
      </c>
      <c r="RN45">
        <v>-2418.21408210047</v>
      </c>
      <c r="RO45">
        <v>0</v>
      </c>
      <c r="RP45">
        <v>1526.89729044918</v>
      </c>
      <c r="RQ45">
        <v>25.4825354466847</v>
      </c>
      <c r="RR45">
        <v>-1534.6171510415099</v>
      </c>
      <c r="RS45">
        <v>-4207.7734448585097</v>
      </c>
      <c r="RT45">
        <v>-1534.6171510415099</v>
      </c>
      <c r="RU45">
        <v>0</v>
      </c>
      <c r="RV45">
        <v>2514.8904095714902</v>
      </c>
      <c r="RW45">
        <v>25.513540332590001</v>
      </c>
      <c r="RX45">
        <v>-2530.6124655656899</v>
      </c>
      <c r="RY45">
        <v>-6720.7010191138697</v>
      </c>
      <c r="RZ45">
        <v>-2530.6124655656899</v>
      </c>
      <c r="SA45">
        <v>0</v>
      </c>
      <c r="SB45">
        <v>1724.80569041235</v>
      </c>
      <c r="SC45">
        <v>26.943878616801701</v>
      </c>
      <c r="SD45">
        <v>-1746.0786153695201</v>
      </c>
      <c r="SE45">
        <v>-4042.3662719508402</v>
      </c>
      <c r="SF45">
        <v>-1746.0786153695201</v>
      </c>
      <c r="SG45">
        <v>0</v>
      </c>
      <c r="SH45">
        <v>9879.9662420502591</v>
      </c>
      <c r="SI45">
        <v>25.696521782719898</v>
      </c>
      <c r="SJ45">
        <v>-9940.3826288246291</v>
      </c>
      <c r="SK45">
        <v>-31244.619106197199</v>
      </c>
      <c r="SL45">
        <v>-9940.3826288246291</v>
      </c>
      <c r="SM45">
        <v>21.1111</v>
      </c>
      <c r="SN45">
        <v>23.8889</v>
      </c>
      <c r="SO45">
        <v>269.24823267288599</v>
      </c>
      <c r="SP45">
        <v>0</v>
      </c>
      <c r="SQ45">
        <v>24.811613099207801</v>
      </c>
      <c r="SR45">
        <v>0</v>
      </c>
      <c r="SS45">
        <v>0</v>
      </c>
      <c r="ST45">
        <v>0</v>
      </c>
      <c r="SU45">
        <v>160.359888918526</v>
      </c>
      <c r="SV45">
        <v>0</v>
      </c>
      <c r="SW45">
        <v>25.124829310656398</v>
      </c>
      <c r="SX45">
        <v>0</v>
      </c>
      <c r="SY45">
        <v>0</v>
      </c>
      <c r="SZ45">
        <v>0</v>
      </c>
      <c r="TA45">
        <v>243.330139304417</v>
      </c>
      <c r="TB45">
        <v>0</v>
      </c>
      <c r="TC45">
        <v>25.180011896970701</v>
      </c>
      <c r="TD45">
        <v>0</v>
      </c>
      <c r="TE45">
        <v>0</v>
      </c>
      <c r="TF45">
        <v>0</v>
      </c>
      <c r="TG45">
        <v>234.59372331539799</v>
      </c>
      <c r="TH45">
        <v>0</v>
      </c>
      <c r="TI45">
        <v>25.819504126048699</v>
      </c>
      <c r="TJ45">
        <v>0</v>
      </c>
      <c r="TK45">
        <v>0</v>
      </c>
      <c r="TL45">
        <v>0</v>
      </c>
      <c r="TM45">
        <v>2306.1005632706201</v>
      </c>
      <c r="TN45">
        <v>0</v>
      </c>
      <c r="TO45">
        <v>24.6372150245558</v>
      </c>
      <c r="TP45">
        <v>0</v>
      </c>
      <c r="TQ45">
        <v>0</v>
      </c>
      <c r="TR45">
        <v>0</v>
      </c>
      <c r="TS45">
        <v>0</v>
      </c>
      <c r="TT45">
        <v>3104.9553424870701</v>
      </c>
      <c r="TU45">
        <v>24.7100545150961</v>
      </c>
      <c r="TV45">
        <v>-3137.538830387</v>
      </c>
      <c r="TW45">
        <v>-7443.7604835533002</v>
      </c>
      <c r="TX45">
        <v>-3137.538830387</v>
      </c>
      <c r="TY45">
        <v>0</v>
      </c>
      <c r="TZ45">
        <v>2016.7585355056301</v>
      </c>
      <c r="UA45">
        <v>24.838130233503801</v>
      </c>
      <c r="UB45">
        <v>-2030.3600959815601</v>
      </c>
      <c r="UC45">
        <v>-4831.2485644280596</v>
      </c>
      <c r="UD45">
        <v>-2030.3600959815601</v>
      </c>
      <c r="UE45">
        <v>0</v>
      </c>
      <c r="UF45">
        <v>3256.3105081876902</v>
      </c>
      <c r="UG45">
        <v>24.874501841919301</v>
      </c>
      <c r="UH45">
        <v>-3278.0877213119002</v>
      </c>
      <c r="UI45">
        <v>-7650.4720828417303</v>
      </c>
      <c r="UJ45">
        <v>-3278.0877213119002</v>
      </c>
      <c r="UK45">
        <v>0</v>
      </c>
      <c r="UL45">
        <v>2551.4828387893099</v>
      </c>
      <c r="UM45">
        <v>25.336362641646399</v>
      </c>
      <c r="UN45">
        <v>-2681.04687574231</v>
      </c>
      <c r="UO45">
        <v>-5439.4154671058004</v>
      </c>
      <c r="UP45">
        <v>-2681.04687574231</v>
      </c>
      <c r="UQ45">
        <v>0</v>
      </c>
      <c r="UR45">
        <v>12058.9218019008</v>
      </c>
      <c r="US45">
        <v>25.4532521301334</v>
      </c>
      <c r="UT45">
        <v>-12117.942379685501</v>
      </c>
      <c r="UU45">
        <v>-33823.408932613696</v>
      </c>
      <c r="UV45">
        <v>-12117.942379685501</v>
      </c>
      <c r="UW45">
        <v>21.1111</v>
      </c>
      <c r="UX45">
        <v>23.8889</v>
      </c>
      <c r="UY45">
        <v>155.10498271499199</v>
      </c>
      <c r="UZ45">
        <v>0</v>
      </c>
      <c r="VA45">
        <v>24.785665919780801</v>
      </c>
      <c r="VB45">
        <v>0</v>
      </c>
      <c r="VC45">
        <v>0</v>
      </c>
      <c r="VD45">
        <v>0</v>
      </c>
      <c r="VE45">
        <v>80.828106297006798</v>
      </c>
      <c r="VF45">
        <v>0</v>
      </c>
      <c r="VG45">
        <v>25.0143234289128</v>
      </c>
      <c r="VH45">
        <v>0</v>
      </c>
      <c r="VI45">
        <v>0</v>
      </c>
      <c r="VJ45">
        <v>0</v>
      </c>
      <c r="VK45">
        <v>107.184742629843</v>
      </c>
      <c r="VL45">
        <v>0</v>
      </c>
      <c r="VM45">
        <v>25.050725153845999</v>
      </c>
      <c r="VN45">
        <v>0</v>
      </c>
      <c r="VO45">
        <v>0</v>
      </c>
      <c r="VP45">
        <v>0</v>
      </c>
      <c r="VQ45">
        <v>98.384689126143698</v>
      </c>
      <c r="VR45">
        <v>0</v>
      </c>
      <c r="VS45">
        <v>25.7326720368076</v>
      </c>
      <c r="VT45">
        <v>0</v>
      </c>
      <c r="VU45">
        <v>0</v>
      </c>
      <c r="VV45">
        <v>0</v>
      </c>
      <c r="VW45">
        <v>2206.3004262910099</v>
      </c>
      <c r="VX45">
        <v>0</v>
      </c>
      <c r="VY45">
        <v>24.852433457772801</v>
      </c>
      <c r="VZ45">
        <v>0</v>
      </c>
      <c r="WA45">
        <v>0</v>
      </c>
      <c r="WB45">
        <v>0</v>
      </c>
      <c r="WC45">
        <v>0</v>
      </c>
      <c r="WD45">
        <v>3406.7291757151302</v>
      </c>
      <c r="WE45">
        <v>24.7909657484498</v>
      </c>
      <c r="WF45">
        <v>-3431.4460856263599</v>
      </c>
      <c r="WG45">
        <v>-7669.7098537726197</v>
      </c>
      <c r="WH45">
        <v>-3431.4460856263599</v>
      </c>
      <c r="WI45">
        <v>7896126.8647386404</v>
      </c>
      <c r="WJ45">
        <v>0</v>
      </c>
      <c r="WK45">
        <v>2193.3685735385102</v>
      </c>
      <c r="WL45">
        <v>24.916951119723201</v>
      </c>
      <c r="WM45">
        <v>-2205.5677643679201</v>
      </c>
      <c r="WN45">
        <v>-4960.41671790074</v>
      </c>
      <c r="WO45">
        <v>-2205.5677643679201</v>
      </c>
      <c r="WP45">
        <v>21.1111</v>
      </c>
      <c r="WQ45">
        <v>23.8889</v>
      </c>
      <c r="WR45">
        <v>0</v>
      </c>
      <c r="WS45">
        <v>3562.5179398782702</v>
      </c>
      <c r="WT45">
        <v>24.948822296410398</v>
      </c>
      <c r="WU45">
        <v>-3582.2024802844298</v>
      </c>
      <c r="WV45">
        <v>-7892.2408884485903</v>
      </c>
      <c r="WW45">
        <v>-3582.2024802844298</v>
      </c>
      <c r="WX45">
        <v>9951631.8637354393</v>
      </c>
      <c r="WY45">
        <v>0</v>
      </c>
      <c r="WZ45">
        <v>2764.3421843709598</v>
      </c>
      <c r="XA45">
        <v>25.3906546044477</v>
      </c>
      <c r="XB45">
        <v>-2893.10996683863</v>
      </c>
      <c r="XC45">
        <v>-5632.6797567035801</v>
      </c>
      <c r="XD45">
        <v>-2893.10996683863</v>
      </c>
      <c r="XE45">
        <v>0</v>
      </c>
      <c r="XF45">
        <v>14668.2898020879</v>
      </c>
      <c r="XG45">
        <v>24.9589719088147</v>
      </c>
      <c r="XH45">
        <v>-14738.9617085847</v>
      </c>
      <c r="XI45">
        <v>-38214.554561147801</v>
      </c>
      <c r="XJ45">
        <v>-14738.9617085847</v>
      </c>
      <c r="XK45">
        <v>21.1111</v>
      </c>
      <c r="XL45">
        <v>23.8889</v>
      </c>
      <c r="XM45">
        <v>0</v>
      </c>
      <c r="XN45">
        <v>189.77754465109601</v>
      </c>
      <c r="XO45">
        <v>25.218376226254101</v>
      </c>
      <c r="XP45">
        <v>0</v>
      </c>
      <c r="XQ45">
        <v>0</v>
      </c>
      <c r="XR45">
        <v>0</v>
      </c>
      <c r="XS45">
        <v>0</v>
      </c>
      <c r="XT45">
        <v>102.090852426582</v>
      </c>
      <c r="XU45">
        <v>25.3895712185587</v>
      </c>
      <c r="XV45">
        <v>0</v>
      </c>
      <c r="XW45">
        <v>0</v>
      </c>
      <c r="XX45">
        <v>0</v>
      </c>
      <c r="XY45">
        <v>0</v>
      </c>
      <c r="XZ45">
        <v>212.43321659207501</v>
      </c>
      <c r="YA45">
        <v>25.453676463718701</v>
      </c>
      <c r="YB45">
        <v>0</v>
      </c>
      <c r="YC45">
        <v>0</v>
      </c>
      <c r="YD45">
        <v>0</v>
      </c>
      <c r="YE45">
        <v>0</v>
      </c>
      <c r="YF45">
        <v>219.29937878476599</v>
      </c>
      <c r="YG45">
        <v>26.286554578841301</v>
      </c>
      <c r="YH45">
        <v>0</v>
      </c>
      <c r="YI45">
        <v>0</v>
      </c>
      <c r="YJ45">
        <v>0</v>
      </c>
      <c r="YK45">
        <v>42.604158945152399</v>
      </c>
      <c r="YL45">
        <v>104.280136415418</v>
      </c>
      <c r="YM45">
        <v>25.686104086546599</v>
      </c>
      <c r="YN45">
        <v>0</v>
      </c>
      <c r="YO45">
        <v>0</v>
      </c>
      <c r="YP45">
        <v>0</v>
      </c>
      <c r="YQ45">
        <v>0</v>
      </c>
      <c r="YR45">
        <v>659.40421974262802</v>
      </c>
      <c r="YS45">
        <v>19.708843573206799</v>
      </c>
      <c r="YT45">
        <v>0</v>
      </c>
      <c r="YU45">
        <v>0</v>
      </c>
      <c r="YV45">
        <v>0</v>
      </c>
      <c r="YW45">
        <v>0</v>
      </c>
      <c r="YX45">
        <v>419.18373431037003</v>
      </c>
      <c r="YY45">
        <v>19.845462909906999</v>
      </c>
      <c r="YZ45">
        <v>0</v>
      </c>
      <c r="ZA45">
        <v>0</v>
      </c>
      <c r="ZB45">
        <v>0</v>
      </c>
      <c r="ZC45">
        <v>0</v>
      </c>
      <c r="ZD45">
        <v>691.56321959302795</v>
      </c>
      <c r="ZE45">
        <v>19.846835709601699</v>
      </c>
      <c r="ZF45">
        <v>0</v>
      </c>
      <c r="ZG45">
        <v>0</v>
      </c>
      <c r="ZH45">
        <v>0</v>
      </c>
      <c r="ZI45">
        <v>0</v>
      </c>
      <c r="ZJ45">
        <v>477.86831381389402</v>
      </c>
      <c r="ZK45">
        <v>20.0542441549815</v>
      </c>
      <c r="ZL45">
        <v>0</v>
      </c>
      <c r="ZM45">
        <v>0</v>
      </c>
      <c r="ZN45">
        <v>0</v>
      </c>
      <c r="ZO45">
        <v>0</v>
      </c>
      <c r="ZP45">
        <v>7369.97412856561</v>
      </c>
      <c r="ZQ45">
        <v>18.255673804967401</v>
      </c>
      <c r="ZR45">
        <v>0</v>
      </c>
      <c r="ZS45">
        <v>0</v>
      </c>
      <c r="ZT45">
        <v>0</v>
      </c>
      <c r="ZU45">
        <v>0</v>
      </c>
      <c r="ZV45">
        <v>1815.54141489107</v>
      </c>
      <c r="ZW45">
        <v>20.8032019460524</v>
      </c>
      <c r="ZX45">
        <v>0</v>
      </c>
      <c r="ZY45">
        <v>0</v>
      </c>
      <c r="ZZ45">
        <v>0</v>
      </c>
      <c r="AAA45">
        <v>0</v>
      </c>
      <c r="AAB45">
        <v>1199.3529450348699</v>
      </c>
      <c r="AAC45">
        <v>20.997954306490399</v>
      </c>
      <c r="AAD45">
        <v>0</v>
      </c>
      <c r="AAE45">
        <v>0</v>
      </c>
      <c r="AAF45">
        <v>0</v>
      </c>
      <c r="AAG45">
        <v>0</v>
      </c>
      <c r="AAH45">
        <v>1915.3707468341599</v>
      </c>
      <c r="AAI45">
        <v>20.9751321991751</v>
      </c>
      <c r="AAJ45">
        <v>0</v>
      </c>
      <c r="AAK45">
        <v>0</v>
      </c>
      <c r="AAL45">
        <v>0</v>
      </c>
      <c r="AAM45">
        <v>0</v>
      </c>
      <c r="AAN45">
        <v>1401.2668830489499</v>
      </c>
      <c r="AAO45">
        <v>21.036461985658601</v>
      </c>
      <c r="AAP45">
        <v>0</v>
      </c>
      <c r="AAQ45">
        <v>0</v>
      </c>
      <c r="AAR45">
        <v>0</v>
      </c>
      <c r="AAS45">
        <v>0</v>
      </c>
      <c r="AAT45">
        <v>13349.243357703799</v>
      </c>
      <c r="AAU45">
        <v>18.584855403207701</v>
      </c>
      <c r="AAV45">
        <v>0</v>
      </c>
      <c r="AAW45">
        <v>0</v>
      </c>
      <c r="AAX45">
        <v>0</v>
      </c>
      <c r="AAY45">
        <v>0</v>
      </c>
      <c r="AAZ45">
        <v>1939.2885777219401</v>
      </c>
      <c r="ABA45">
        <v>20.802001854638799</v>
      </c>
      <c r="ABB45">
        <v>0</v>
      </c>
      <c r="ABC45">
        <v>0</v>
      </c>
      <c r="ABD45">
        <v>0</v>
      </c>
      <c r="ABE45">
        <v>0</v>
      </c>
      <c r="ABF45">
        <v>1280.34966828193</v>
      </c>
      <c r="ABG45">
        <v>20.966710197034899</v>
      </c>
      <c r="ABH45">
        <v>0</v>
      </c>
      <c r="ABI45">
        <v>0</v>
      </c>
      <c r="ABJ45">
        <v>0</v>
      </c>
      <c r="ABK45">
        <v>0</v>
      </c>
      <c r="ABL45">
        <v>2055.7621220430001</v>
      </c>
      <c r="ABM45">
        <v>20.951595413211599</v>
      </c>
      <c r="ABN45">
        <v>0</v>
      </c>
      <c r="ABO45">
        <v>0</v>
      </c>
      <c r="ABP45">
        <v>0</v>
      </c>
      <c r="ABQ45">
        <v>0</v>
      </c>
      <c r="ABR45">
        <v>1478.6548435545999</v>
      </c>
      <c r="ABS45">
        <v>21.002061121259398</v>
      </c>
      <c r="ABT45">
        <v>0</v>
      </c>
      <c r="ABU45">
        <v>0</v>
      </c>
      <c r="ABV45">
        <v>0</v>
      </c>
      <c r="ABW45">
        <v>0</v>
      </c>
      <c r="ABX45">
        <v>14854.5157800208</v>
      </c>
      <c r="ABY45">
        <v>18.568568391769499</v>
      </c>
      <c r="ABZ45">
        <v>0</v>
      </c>
      <c r="ACA45">
        <v>0</v>
      </c>
      <c r="ACB45">
        <v>0</v>
      </c>
      <c r="ACC45">
        <v>0.85819315913410199</v>
      </c>
      <c r="ACD45">
        <v>64130884.099733301</v>
      </c>
      <c r="ACE45">
        <v>108098.01</v>
      </c>
      <c r="ACF45">
        <v>22.8852505285513</v>
      </c>
      <c r="ACG45">
        <v>7.22</v>
      </c>
      <c r="ACH45">
        <v>1.65100968156184</v>
      </c>
      <c r="ACI45">
        <v>125912.14447214799</v>
      </c>
      <c r="ACJ45">
        <v>6.0683247225644097</v>
      </c>
      <c r="ACK45">
        <v>21.599357436560901</v>
      </c>
      <c r="ACL45">
        <v>26.5667649626184</v>
      </c>
      <c r="ACM45">
        <v>6.0640328869694899</v>
      </c>
      <c r="ACN45">
        <v>25474023.492291499</v>
      </c>
      <c r="ACO45">
        <v>13865.4582712387</v>
      </c>
      <c r="ACP45">
        <v>89406.139634507606</v>
      </c>
      <c r="ACR45">
        <v>39024.538636829799</v>
      </c>
      <c r="ACT45">
        <v>128430.678271337</v>
      </c>
      <c r="ACV45">
        <v>25.798911981636302</v>
      </c>
      <c r="ACW45">
        <v>23.906382943835499</v>
      </c>
      <c r="ACX45">
        <v>1.7</v>
      </c>
      <c r="ACY45">
        <v>7.1393298640923701</v>
      </c>
      <c r="ACZ45">
        <v>0.74886560137851998</v>
      </c>
      <c r="ADA45">
        <v>25.682967491135901</v>
      </c>
      <c r="ADB45">
        <v>23.910770361661601</v>
      </c>
      <c r="ADC45">
        <v>1.7</v>
      </c>
      <c r="ADD45">
        <v>6.6994179833227303</v>
      </c>
      <c r="ADE45">
        <v>0.74962874829609205</v>
      </c>
      <c r="ADF45">
        <v>25.716466793220299</v>
      </c>
      <c r="ADG45">
        <v>23.9269674696504</v>
      </c>
      <c r="ADH45">
        <v>1.7</v>
      </c>
      <c r="ADI45">
        <v>5.8440226352654996</v>
      </c>
      <c r="ADJ45">
        <v>0.74933295376931097</v>
      </c>
      <c r="ADK45">
        <v>25.385232054752901</v>
      </c>
      <c r="ADL45">
        <v>24.051858305029199</v>
      </c>
      <c r="ADM45">
        <v>1.7</v>
      </c>
      <c r="ADN45">
        <v>12.3412765630219</v>
      </c>
      <c r="ADO45">
        <v>0.74743723009833796</v>
      </c>
      <c r="ADP45">
        <v>25.7004314653508</v>
      </c>
      <c r="ADQ45">
        <v>23.963639357210401</v>
      </c>
      <c r="ADR45">
        <v>1.7</v>
      </c>
      <c r="ADS45">
        <v>4.9096543900270104</v>
      </c>
      <c r="ADT45">
        <v>0.69834457848869302</v>
      </c>
      <c r="ADU45">
        <v>25.700727711302701</v>
      </c>
      <c r="ADV45">
        <v>23.9639313457449</v>
      </c>
      <c r="ADW45">
        <v>1.7</v>
      </c>
      <c r="ADX45">
        <v>7.4417305524380399</v>
      </c>
      <c r="ADY45">
        <v>0.698117894799543</v>
      </c>
      <c r="ADZ45">
        <v>26.639341560055701</v>
      </c>
      <c r="AEA45">
        <v>24.677091886815301</v>
      </c>
      <c r="AEB45">
        <v>1.7</v>
      </c>
      <c r="AEC45">
        <v>5.1010821766490997</v>
      </c>
      <c r="AED45">
        <v>0.69553367310512804</v>
      </c>
      <c r="AEE45">
        <v>24.934989138963399</v>
      </c>
      <c r="AEF45">
        <v>23.985444738894198</v>
      </c>
      <c r="AEG45">
        <v>1.7</v>
      </c>
      <c r="AEH45">
        <v>10.7410866090386</v>
      </c>
      <c r="AEI45">
        <v>0.74736586726003995</v>
      </c>
      <c r="AEJ45">
        <v>25.148491884163501</v>
      </c>
      <c r="AEK45">
        <v>23.938277572774101</v>
      </c>
      <c r="AEL45">
        <v>1.7</v>
      </c>
      <c r="AEM45">
        <v>5.50295381442095</v>
      </c>
      <c r="AEN45">
        <v>0.69910755951121795</v>
      </c>
      <c r="AEO45">
        <v>25.1564490903517</v>
      </c>
      <c r="AEP45">
        <v>23.944575479359699</v>
      </c>
      <c r="AEQ45">
        <v>1.7</v>
      </c>
      <c r="AER45">
        <v>6.9655675616973696</v>
      </c>
      <c r="AES45">
        <v>0.69910357719268601</v>
      </c>
      <c r="AET45">
        <v>25.691087997036899</v>
      </c>
      <c r="AEU45">
        <v>24.3268619808861</v>
      </c>
      <c r="AEV45">
        <v>1.7</v>
      </c>
      <c r="AEW45">
        <v>5.6716682065648998</v>
      </c>
      <c r="AEX45">
        <v>0.69191231902569506</v>
      </c>
      <c r="AEY45">
        <v>24.972585670266898</v>
      </c>
      <c r="AEZ45">
        <v>23.9884477331764</v>
      </c>
      <c r="AFA45">
        <v>1.7</v>
      </c>
      <c r="AFB45">
        <v>8.8832316097050494</v>
      </c>
      <c r="AFC45">
        <v>0.74804051844868602</v>
      </c>
      <c r="AFD45">
        <v>25.177233842404899</v>
      </c>
      <c r="AFE45">
        <v>23.946904598571699</v>
      </c>
      <c r="AFF45">
        <v>1.7</v>
      </c>
      <c r="AFG45">
        <v>5.5616148723830703</v>
      </c>
      <c r="AFH45">
        <v>0.69920186128548101</v>
      </c>
      <c r="AFI45">
        <v>25.186951639037201</v>
      </c>
      <c r="AFJ45">
        <v>23.9503316039266</v>
      </c>
      <c r="AFK45">
        <v>1.7</v>
      </c>
      <c r="AFL45">
        <v>6.2223248220742704</v>
      </c>
      <c r="AFM45">
        <v>0.69919984245827405</v>
      </c>
      <c r="AFN45">
        <v>25.728262850694499</v>
      </c>
      <c r="AFO45">
        <v>24.338956961129099</v>
      </c>
      <c r="AFP45">
        <v>1.7</v>
      </c>
      <c r="AFQ45">
        <v>5.2400332063344504</v>
      </c>
      <c r="AFR45">
        <v>0.69332443835470603</v>
      </c>
      <c r="AFS45">
        <v>-0.56022653422163404</v>
      </c>
      <c r="AFT45">
        <v>-0.56886644334450698</v>
      </c>
      <c r="AFU45">
        <v>-0.36292889831418801</v>
      </c>
      <c r="AFV45">
        <v>-0.57193162889078297</v>
      </c>
      <c r="AFW45">
        <v>-0.49903240436708401</v>
      </c>
      <c r="AFX45">
        <v>-0.51076555321810502</v>
      </c>
      <c r="AFY45">
        <v>-0.34036197834549597</v>
      </c>
      <c r="AFZ45">
        <v>-0.51073283956075799</v>
      </c>
      <c r="AGA45">
        <v>-0.46539995773158799</v>
      </c>
      <c r="AGB45">
        <v>-0.475933740103618</v>
      </c>
      <c r="AGC45">
        <v>-0.29906472668869999</v>
      </c>
      <c r="AGD45">
        <v>-0.479802604917688</v>
      </c>
      <c r="AGE45">
        <v>-0.62934457063683902</v>
      </c>
      <c r="AGF45">
        <v>-0.56704751847595702</v>
      </c>
      <c r="AGG45">
        <v>-0.47950545548663098</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Y45">
        <v>0</v>
      </c>
      <c r="AHZ45">
        <v>0</v>
      </c>
      <c r="AIB45">
        <v>0</v>
      </c>
      <c r="AID45">
        <v>0</v>
      </c>
      <c r="AIF45">
        <v>0</v>
      </c>
      <c r="AIH45">
        <v>0</v>
      </c>
      <c r="AIJ45">
        <v>0</v>
      </c>
      <c r="AIL45">
        <v>0</v>
      </c>
      <c r="AIN45">
        <v>0</v>
      </c>
      <c r="AIP45">
        <v>0</v>
      </c>
      <c r="AIR45">
        <v>0</v>
      </c>
      <c r="AIT45">
        <v>0</v>
      </c>
      <c r="AIV45">
        <v>0</v>
      </c>
      <c r="AIX45">
        <v>0</v>
      </c>
      <c r="AIZ45">
        <v>0</v>
      </c>
      <c r="AJB45">
        <v>0</v>
      </c>
      <c r="AJD45">
        <v>0</v>
      </c>
      <c r="AJE45">
        <v>2.7172359284570501E-3</v>
      </c>
      <c r="AJG45">
        <v>121807.346733379</v>
      </c>
      <c r="AJJ45">
        <v>6871.2244458950599</v>
      </c>
      <c r="AJL45">
        <v>1526.9413834381401</v>
      </c>
      <c r="AJM45">
        <v>60.664077749744699</v>
      </c>
      <c r="AJN45">
        <v>78.6823742108148</v>
      </c>
      <c r="AJO45">
        <v>121.02690590226101</v>
      </c>
      <c r="AJP45">
        <v>290.94786851071802</v>
      </c>
      <c r="AJQ45">
        <v>67.768258849166003</v>
      </c>
      <c r="AJR45">
        <v>78.971674471725393</v>
      </c>
      <c r="AJS45">
        <v>116.10913925284</v>
      </c>
      <c r="AJT45">
        <v>227.41268205902199</v>
      </c>
      <c r="AJU45">
        <v>26.661056663360998</v>
      </c>
      <c r="AJV45">
        <v>28.928960532005501</v>
      </c>
      <c r="AJW45">
        <v>44.920902053439001</v>
      </c>
      <c r="AJX45">
        <v>179.92671353914599</v>
      </c>
      <c r="AJY45">
        <v>0</v>
      </c>
      <c r="AJZ45">
        <v>0</v>
      </c>
      <c r="AKA45">
        <v>0</v>
      </c>
      <c r="AKB45">
        <v>121807.346733379</v>
      </c>
      <c r="AKC45">
        <v>0</v>
      </c>
      <c r="AKD45">
        <v>0</v>
      </c>
      <c r="AKE45">
        <v>0</v>
      </c>
      <c r="AKF45">
        <v>0</v>
      </c>
      <c r="AKG45">
        <v>14.9943731807381</v>
      </c>
      <c r="AKH45">
        <v>14.9943731807381</v>
      </c>
      <c r="AKI45">
        <v>0</v>
      </c>
      <c r="AKJ45">
        <v>0</v>
      </c>
      <c r="AKK45">
        <v>0</v>
      </c>
      <c r="AKL45">
        <v>0</v>
      </c>
      <c r="AKM45">
        <v>0</v>
      </c>
      <c r="AKN45">
        <v>14.9943731807381</v>
      </c>
      <c r="AKO45">
        <v>14.9943731807381</v>
      </c>
      <c r="AKP45">
        <v>0</v>
      </c>
      <c r="AKQ45">
        <v>0</v>
      </c>
      <c r="AKR45">
        <v>0</v>
      </c>
      <c r="AKV45">
        <v>624486.15143835603</v>
      </c>
      <c r="AKZ45">
        <v>4674616.5748551702</v>
      </c>
      <c r="ALD45">
        <v>24.597391147243201</v>
      </c>
      <c r="ALE45">
        <v>21.254789712369899</v>
      </c>
      <c r="ALF45">
        <v>12.128065773938999</v>
      </c>
      <c r="ALG45">
        <v>169454.23244330299</v>
      </c>
      <c r="ALH45">
        <v>2942.1271052806101</v>
      </c>
      <c r="ALJ45">
        <v>14.991617196965599</v>
      </c>
      <c r="ALK45">
        <v>8.9934060454628494E-3</v>
      </c>
      <c r="ALL45">
        <v>9.8267710883627597</v>
      </c>
      <c r="ALM45">
        <v>24.305250000000001</v>
      </c>
      <c r="ALN45">
        <v>9.8267710883627597</v>
      </c>
      <c r="ALO45">
        <v>0</v>
      </c>
      <c r="ALP45">
        <v>25.1759103334918</v>
      </c>
      <c r="ALQ45">
        <v>9.5155151282934405E-3</v>
      </c>
      <c r="ALR45">
        <v>47.662260676120503</v>
      </c>
      <c r="ALS45">
        <v>9.8267710883627597</v>
      </c>
      <c r="ALT45">
        <v>14.9916174218107</v>
      </c>
      <c r="ALU45">
        <v>9.8267710883627597</v>
      </c>
      <c r="ALV45">
        <v>15.559997130039701</v>
      </c>
      <c r="ALW45">
        <v>9.8267710883627597</v>
      </c>
      <c r="ALX45">
        <v>7.22</v>
      </c>
      <c r="ALY45">
        <v>1.8624678572957099E-3</v>
      </c>
      <c r="ALZ45">
        <v>22.865199971052402</v>
      </c>
      <c r="AMA45">
        <v>1.8624678572957099E-3</v>
      </c>
      <c r="AMB45">
        <v>0</v>
      </c>
      <c r="AMC45">
        <v>22.8852505285513</v>
      </c>
      <c r="AMD45">
        <v>1.6510092395817699E-3</v>
      </c>
      <c r="AME45">
        <v>22.865199971052402</v>
      </c>
      <c r="AMF45">
        <v>1.8624678572957099E-3</v>
      </c>
      <c r="AMG45">
        <v>7.22</v>
      </c>
      <c r="AMH45">
        <v>1.8624678572957099E-3</v>
      </c>
      <c r="AMI45">
        <v>1.21280625272207E-2</v>
      </c>
      <c r="AMJ45">
        <v>9.8267710883627597</v>
      </c>
      <c r="AMK45">
        <v>20.190353547142301</v>
      </c>
      <c r="AML45">
        <v>0.21785652649762199</v>
      </c>
      <c r="AMM45">
        <v>18.263007036866501</v>
      </c>
      <c r="AMN45">
        <v>1.0638917281784499</v>
      </c>
      <c r="AMO45">
        <v>19.942947891758902</v>
      </c>
      <c r="AMP45">
        <v>0.21537148844001799</v>
      </c>
      <c r="AMQ45">
        <v>20.105185984379801</v>
      </c>
      <c r="AMR45">
        <v>0.37087765144204499</v>
      </c>
      <c r="AMS45">
        <v>19.947568544458399</v>
      </c>
      <c r="AMT45">
        <v>0.35500417241773002</v>
      </c>
      <c r="AMU45">
        <v>18.6044449848828</v>
      </c>
      <c r="AMV45">
        <v>1.38311019039314</v>
      </c>
      <c r="AMW45">
        <v>21.126386346273399</v>
      </c>
      <c r="AMX45">
        <v>0.40744260407338301</v>
      </c>
      <c r="AMY45">
        <v>21.2648461235725</v>
      </c>
      <c r="AMZ45">
        <v>0.46962949302546397</v>
      </c>
      <c r="ANA45">
        <v>21.176343229829001</v>
      </c>
      <c r="ANB45">
        <v>0.67146424651715697</v>
      </c>
      <c r="ANC45">
        <v>21.128897810287</v>
      </c>
      <c r="AND45">
        <v>0.65697575085633197</v>
      </c>
      <c r="ANE45">
        <v>18.577279075390901</v>
      </c>
      <c r="ANF45">
        <v>1.66871771030106</v>
      </c>
      <c r="ANG45">
        <v>21.087029388202101</v>
      </c>
      <c r="ANH45">
        <v>0.43573923337963599</v>
      </c>
      <c r="ANI45">
        <v>21.198515635626801</v>
      </c>
      <c r="ANJ45">
        <v>0.49773273773988502</v>
      </c>
      <c r="ANK45">
        <v>21.0666085474166</v>
      </c>
      <c r="ANL45">
        <v>0.708824204306577</v>
      </c>
      <c r="ANM45">
        <v>21.0758704454474</v>
      </c>
      <c r="ANN45">
        <v>0.70413335079426498</v>
      </c>
      <c r="ANO45">
        <v>2.22300156697586</v>
      </c>
      <c r="ANP45">
        <v>3.5886222848654699</v>
      </c>
      <c r="ANQ45">
        <v>4.01514723652142</v>
      </c>
      <c r="ANR45">
        <v>18.263007036866501</v>
      </c>
      <c r="ANS45">
        <v>19.842306356108299</v>
      </c>
      <c r="ANT45">
        <v>20.083401677186298</v>
      </c>
      <c r="ANU45">
        <v>19.844696884149201</v>
      </c>
      <c r="ANV45">
        <v>19.7112955660659</v>
      </c>
      <c r="ANW45">
        <v>18.6044449848828</v>
      </c>
      <c r="ANX45">
        <v>21.005353410114001</v>
      </c>
      <c r="ANY45">
        <v>21.129238747267301</v>
      </c>
      <c r="ANZ45">
        <v>20.979159477904901</v>
      </c>
      <c r="AOA45">
        <v>20.8244456084233</v>
      </c>
      <c r="AOB45">
        <v>18.577279075390901</v>
      </c>
      <c r="AOC45">
        <v>20.960621475289699</v>
      </c>
      <c r="AOD45">
        <v>21.0703756103659</v>
      </c>
      <c r="AOE45">
        <v>20.941867459329501</v>
      </c>
      <c r="AOF45">
        <v>20.805873294928301</v>
      </c>
      <c r="AOG45">
        <v>25.1759103334918</v>
      </c>
      <c r="AOH45">
        <v>9.8267710883627597</v>
      </c>
      <c r="AOI45">
        <v>25.302087678701799</v>
      </c>
      <c r="AOJ45">
        <v>9.8267710883627597</v>
      </c>
    </row>
    <row r="46" spans="1:1076">
      <c r="A46" t="s">
        <v>2990</v>
      </c>
      <c r="B46">
        <v>23.583749999999998</v>
      </c>
      <c r="D46">
        <v>16.907752549531601</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v>39.976510091037397</v>
      </c>
      <c r="GC46">
        <v>-36.2371178873112</v>
      </c>
      <c r="GD46">
        <v>-109.556969478136</v>
      </c>
      <c r="GE46">
        <v>20.1896738466877</v>
      </c>
      <c r="GF46">
        <v>-8.2056312839695291</v>
      </c>
      <c r="GG46">
        <v>-112.329776209564</v>
      </c>
      <c r="GH46">
        <v>34.525586333415603</v>
      </c>
      <c r="GI46">
        <v>0.318022919832257</v>
      </c>
      <c r="GJ46">
        <v>-158.07156184758301</v>
      </c>
      <c r="GK46">
        <v>133.6492801796</v>
      </c>
      <c r="GL46">
        <v>27.915870813417499</v>
      </c>
      <c r="GM46">
        <v>-59.203456956794099</v>
      </c>
      <c r="GN46">
        <v>-8.2968940846756105</v>
      </c>
      <c r="GO46">
        <v>24.431555444742301</v>
      </c>
      <c r="GP46">
        <v>24.719963199605299</v>
      </c>
      <c r="GQ46">
        <v>-34.697125714230197</v>
      </c>
      <c r="GR46">
        <v>-200.44312619857899</v>
      </c>
      <c r="GS46">
        <v>-600.78242265425899</v>
      </c>
      <c r="GT46">
        <v>-7.3093300248947397</v>
      </c>
      <c r="GU46">
        <v>24.6946146230806</v>
      </c>
      <c r="GV46">
        <v>24.914514302674402</v>
      </c>
      <c r="GW46">
        <v>-25.409490892474199</v>
      </c>
      <c r="GX46">
        <v>-115.33440673128899</v>
      </c>
      <c r="GY46">
        <v>-305.623360406617</v>
      </c>
      <c r="GZ46">
        <v>-5.4088054200582203</v>
      </c>
      <c r="HA46">
        <v>24.745809210314398</v>
      </c>
      <c r="HB46">
        <v>24.976605418221599</v>
      </c>
      <c r="HC46">
        <v>-37.644828590476799</v>
      </c>
      <c r="HD46">
        <v>-184.119758000746</v>
      </c>
      <c r="HE46">
        <v>-517.83309879963394</v>
      </c>
      <c r="HF46">
        <v>8.5276569749733699</v>
      </c>
      <c r="HG46">
        <v>25.210425309331299</v>
      </c>
      <c r="HH46">
        <v>25.482300183881701</v>
      </c>
      <c r="HI46">
        <v>-28.5761294273257</v>
      </c>
      <c r="HJ46">
        <v>-172.154756648665</v>
      </c>
      <c r="HK46">
        <v>-520.58798367619499</v>
      </c>
      <c r="HL46">
        <v>121.03212399935499</v>
      </c>
      <c r="HM46">
        <v>25.3181730368313</v>
      </c>
      <c r="HN46">
        <v>25.375946892293602</v>
      </c>
      <c r="HO46">
        <v>149.86935099604199</v>
      </c>
      <c r="HP46">
        <v>102.39679896795199</v>
      </c>
      <c r="HQ46">
        <v>25.1045203344501</v>
      </c>
      <c r="HR46">
        <v>37.218465135128703</v>
      </c>
      <c r="HS46">
        <v>72.721004691236899</v>
      </c>
      <c r="HT46">
        <v>25.406486819196999</v>
      </c>
      <c r="HU46">
        <v>25.431873173607102</v>
      </c>
      <c r="HV46">
        <v>84.324776229975399</v>
      </c>
      <c r="HW46">
        <v>65.739773531864998</v>
      </c>
      <c r="HX46">
        <v>25.257511134058898</v>
      </c>
      <c r="HY46">
        <v>13.0814440193927</v>
      </c>
      <c r="HZ46">
        <v>25.444945679404501</v>
      </c>
      <c r="IA46">
        <v>25.441126417908599</v>
      </c>
      <c r="IB46">
        <v>147.33344607272599</v>
      </c>
      <c r="IC46">
        <v>132.63672521281001</v>
      </c>
      <c r="ID46">
        <v>133.60630456419199</v>
      </c>
      <c r="IE46">
        <v>25.322833032304999</v>
      </c>
      <c r="IF46">
        <v>29.7484972388472</v>
      </c>
      <c r="IG46">
        <v>25.769071667247701</v>
      </c>
      <c r="IH46">
        <v>25.680292087467699</v>
      </c>
      <c r="II46">
        <v>25.534231870826702</v>
      </c>
      <c r="IJ46">
        <v>107.56756986900299</v>
      </c>
      <c r="IK46">
        <v>27.433836300206099</v>
      </c>
      <c r="IL46">
        <v>202.05939733560501</v>
      </c>
      <c r="IM46">
        <v>190.929840550243</v>
      </c>
      <c r="IN46">
        <v>25.7251040849942</v>
      </c>
      <c r="IO46">
        <v>0.72120308705069003</v>
      </c>
      <c r="IP46">
        <v>53.3186567327866</v>
      </c>
      <c r="IQ46">
        <v>38.874892292093399</v>
      </c>
      <c r="IR46">
        <v>16.751119418111202</v>
      </c>
      <c r="IS46">
        <v>37.422065244799001</v>
      </c>
      <c r="IT46">
        <v>46.140719075700403</v>
      </c>
      <c r="IU46">
        <v>-898.32332858468396</v>
      </c>
      <c r="IV46">
        <v>-1.12609751226147</v>
      </c>
      <c r="IW46">
        <v>24.664603706140099</v>
      </c>
      <c r="IX46">
        <v>25.1045203344501</v>
      </c>
      <c r="IY46">
        <v>-0.86926470291971902</v>
      </c>
      <c r="IZ46">
        <v>-130.45799946941801</v>
      </c>
      <c r="JA46">
        <v>-628.905452307362</v>
      </c>
      <c r="JB46">
        <v>-1.96362054527832</v>
      </c>
      <c r="JC46">
        <v>24.882038375678999</v>
      </c>
      <c r="JD46">
        <v>25.257511134058898</v>
      </c>
      <c r="JE46">
        <v>-2.1675304310157402</v>
      </c>
      <c r="JF46">
        <v>-74.119461383452901</v>
      </c>
      <c r="JG46">
        <v>-328.20069310035399</v>
      </c>
      <c r="JH46">
        <v>0.347853088330981</v>
      </c>
      <c r="JI46">
        <v>24.940002250388101</v>
      </c>
      <c r="JJ46">
        <v>25.322833032304999</v>
      </c>
      <c r="JK46">
        <v>-1.56333794876293</v>
      </c>
      <c r="JL46">
        <v>-111.783062249989</v>
      </c>
      <c r="JM46">
        <v>-540.92942356285903</v>
      </c>
      <c r="JN46">
        <v>23.787890663792201</v>
      </c>
      <c r="JO46">
        <v>25.336062993196901</v>
      </c>
      <c r="JP46">
        <v>25.7251040849942</v>
      </c>
      <c r="JQ46">
        <v>0.82429330772884302</v>
      </c>
      <c r="JR46">
        <v>8.1823391195803801</v>
      </c>
      <c r="JS46">
        <v>1.0961746560515</v>
      </c>
      <c r="JT46">
        <v>-67.474857793060195</v>
      </c>
      <c r="JU46">
        <v>-432.08879941444599</v>
      </c>
      <c r="JV46">
        <v>145.597224998613</v>
      </c>
      <c r="JW46">
        <v>172.713837873529</v>
      </c>
      <c r="JX46">
        <v>87.7410923432994</v>
      </c>
      <c r="JY46">
        <v>86.906340787007906</v>
      </c>
      <c r="JZ46">
        <v>107.004663581231</v>
      </c>
      <c r="KA46">
        <v>38.122746161433</v>
      </c>
      <c r="KB46">
        <v>156.10841276517499</v>
      </c>
      <c r="KC46">
        <v>201.96653547212301</v>
      </c>
      <c r="KD46">
        <v>73.863667227247305</v>
      </c>
      <c r="KE46">
        <v>220.132119893642</v>
      </c>
      <c r="KF46">
        <v>24.8838391965594</v>
      </c>
      <c r="KG46">
        <v>48.966534947959097</v>
      </c>
      <c r="KH46">
        <v>1.1703326859763901</v>
      </c>
      <c r="KI46">
        <v>234.427955199585</v>
      </c>
      <c r="KJ46">
        <v>98.572950955238497</v>
      </c>
      <c r="KK46">
        <v>13.9860536019828</v>
      </c>
      <c r="KL46">
        <v>25.190041138271798</v>
      </c>
      <c r="KM46">
        <v>25.433028313344099</v>
      </c>
      <c r="KN46">
        <v>39.079176235325001</v>
      </c>
      <c r="KO46">
        <v>24.898968865535199</v>
      </c>
      <c r="KP46">
        <v>17.931258610750799</v>
      </c>
      <c r="KQ46">
        <v>-11.8947360228603</v>
      </c>
      <c r="KR46">
        <v>-343.51164989429799</v>
      </c>
      <c r="KS46">
        <v>5.7333564853805097</v>
      </c>
      <c r="KT46">
        <v>25.2928858374149</v>
      </c>
      <c r="KU46">
        <v>25.519797081357599</v>
      </c>
      <c r="KV46">
        <v>11.606480713808599</v>
      </c>
      <c r="KW46">
        <v>25.005335716531999</v>
      </c>
      <c r="KX46">
        <v>18.028338923581</v>
      </c>
      <c r="KY46">
        <v>-17.6125777578299</v>
      </c>
      <c r="KZ46">
        <v>-220.35299314894999</v>
      </c>
      <c r="LA46">
        <v>15.420457372372701</v>
      </c>
      <c r="LB46">
        <v>25.379411344004801</v>
      </c>
      <c r="LC46">
        <v>25.6042405325116</v>
      </c>
      <c r="LD46">
        <v>27.996791124500302</v>
      </c>
      <c r="LE46">
        <v>25.091570624848501</v>
      </c>
      <c r="LF46">
        <v>17.936507766471799</v>
      </c>
      <c r="LG46">
        <v>-19.159978239873801</v>
      </c>
      <c r="LH46">
        <v>-348.57574649726303</v>
      </c>
      <c r="LI46">
        <v>45.252675436002598</v>
      </c>
      <c r="LJ46">
        <v>25.965785954663399</v>
      </c>
      <c r="LK46">
        <v>26.094241414712801</v>
      </c>
      <c r="LL46">
        <v>55.7510283656555</v>
      </c>
      <c r="LM46">
        <v>25.742751288355201</v>
      </c>
      <c r="LN46">
        <v>18.414042298919799</v>
      </c>
      <c r="LO46">
        <v>7.8451726877396997</v>
      </c>
      <c r="LP46">
        <v>-180.952238174331</v>
      </c>
      <c r="LQ46">
        <v>30.9305071272832</v>
      </c>
      <c r="LR46">
        <v>19.758699908224798</v>
      </c>
      <c r="LS46">
        <v>16.314</v>
      </c>
      <c r="LT46">
        <v>31.618076301335702</v>
      </c>
      <c r="LU46">
        <v>-1428.10889358092</v>
      </c>
      <c r="LV46">
        <v>21.230556181952199</v>
      </c>
      <c r="LW46">
        <v>23.742381034633301</v>
      </c>
      <c r="LX46">
        <v>583.49584453236298</v>
      </c>
      <c r="LY46">
        <v>18.8647137837755</v>
      </c>
      <c r="LZ46">
        <v>19.887565218367499</v>
      </c>
      <c r="MA46">
        <v>16.314</v>
      </c>
      <c r="MB46">
        <v>14.1788211141997</v>
      </c>
      <c r="MC46">
        <v>-909.55862505928303</v>
      </c>
      <c r="MD46">
        <v>21.3611950621478</v>
      </c>
      <c r="ME46">
        <v>23.849160389524101</v>
      </c>
      <c r="MF46">
        <v>365.07642582140198</v>
      </c>
      <c r="MG46">
        <v>32.277828063022902</v>
      </c>
      <c r="MH46">
        <v>19.889370870712</v>
      </c>
      <c r="MI46">
        <v>16.314</v>
      </c>
      <c r="MJ46">
        <v>21.219776115361199</v>
      </c>
      <c r="MK46">
        <v>-1484.0776361093599</v>
      </c>
      <c r="ML46">
        <v>21.405472382545899</v>
      </c>
      <c r="MM46">
        <v>23.925822264286801</v>
      </c>
      <c r="MN46">
        <v>589.68745444627098</v>
      </c>
      <c r="MO46">
        <v>39.704152401149599</v>
      </c>
      <c r="MP46">
        <v>19.9625608297134</v>
      </c>
      <c r="MQ46">
        <v>16.314</v>
      </c>
      <c r="MR46">
        <v>15.834452967641701</v>
      </c>
      <c r="MS46">
        <v>-1100.7384809192699</v>
      </c>
      <c r="MT46">
        <v>21.710483024490301</v>
      </c>
      <c r="MU46">
        <v>24.407258891052699</v>
      </c>
      <c r="MV46">
        <v>432.04596900777398</v>
      </c>
      <c r="MW46">
        <v>66.140661016527403</v>
      </c>
      <c r="MX46">
        <v>22.8773823300942</v>
      </c>
      <c r="MY46">
        <v>24.058824779024899</v>
      </c>
      <c r="MZ46">
        <v>789.75378173658396</v>
      </c>
      <c r="NA46">
        <v>562.18884984680199</v>
      </c>
      <c r="NB46">
        <v>23.166055268203198</v>
      </c>
      <c r="NC46">
        <v>24.664531953423101</v>
      </c>
      <c r="ND46">
        <v>888.14823739383405</v>
      </c>
      <c r="NE46">
        <v>44.059759495394196</v>
      </c>
      <c r="NF46">
        <v>23.1900438831786</v>
      </c>
      <c r="NG46">
        <v>24.404009892394299</v>
      </c>
      <c r="NH46">
        <v>526.69753182132399</v>
      </c>
      <c r="NI46">
        <v>444.97401153720801</v>
      </c>
      <c r="NJ46">
        <v>23.3940618989303</v>
      </c>
      <c r="NK46">
        <v>24.804600544209698</v>
      </c>
      <c r="NL46">
        <v>568.71390209956701</v>
      </c>
      <c r="NM46">
        <v>70.009399749688995</v>
      </c>
      <c r="NN46">
        <v>23.188161252033598</v>
      </c>
      <c r="NO46">
        <v>24.434095446244498</v>
      </c>
      <c r="NP46">
        <v>835.61080125414401</v>
      </c>
      <c r="NQ46">
        <v>671.92297123584603</v>
      </c>
      <c r="NR46">
        <v>23.4203860617435</v>
      </c>
      <c r="NS46">
        <v>24.8588019775035</v>
      </c>
      <c r="NT46">
        <v>912.27247982108895</v>
      </c>
      <c r="NU46">
        <v>66.659750588097793</v>
      </c>
      <c r="NV46">
        <v>23.334123435594201</v>
      </c>
      <c r="NW46">
        <v>24.743648381448601</v>
      </c>
      <c r="NX46">
        <v>1.72137065942311</v>
      </c>
      <c r="NY46">
        <v>571.73529875607903</v>
      </c>
      <c r="NZ46">
        <v>341.95282844432899</v>
      </c>
      <c r="OA46">
        <v>23.752717354983599</v>
      </c>
      <c r="OB46">
        <v>25.235527118882398</v>
      </c>
      <c r="OC46">
        <v>1.7</v>
      </c>
      <c r="OD46">
        <v>664.26209902710002</v>
      </c>
      <c r="OE46">
        <v>1.72137065942311</v>
      </c>
      <c r="OF46">
        <v>1.7</v>
      </c>
      <c r="OG46">
        <v>66.994724563882897</v>
      </c>
      <c r="OH46">
        <v>22.926203654557</v>
      </c>
      <c r="OI46">
        <v>24.185605645014199</v>
      </c>
      <c r="OJ46">
        <v>858.49075335326904</v>
      </c>
      <c r="OK46">
        <v>585.03581527004098</v>
      </c>
      <c r="OL46">
        <v>23.2610593400962</v>
      </c>
      <c r="OM46">
        <v>24.831176241198101</v>
      </c>
      <c r="ON46">
        <v>915.19930410397001</v>
      </c>
      <c r="OO46">
        <v>44.6813352010833</v>
      </c>
      <c r="OP46">
        <v>23.201369326503102</v>
      </c>
      <c r="OQ46">
        <v>24.483242162019899</v>
      </c>
      <c r="OR46">
        <v>570.57759185805003</v>
      </c>
      <c r="OS46">
        <v>456.53389861418998</v>
      </c>
      <c r="OT46">
        <v>23.455695284538599</v>
      </c>
      <c r="OU46">
        <v>24.9321755731082</v>
      </c>
      <c r="OV46">
        <v>585.37726106789501</v>
      </c>
      <c r="OW46">
        <v>71.089451294220098</v>
      </c>
      <c r="OX46">
        <v>23.220885654268301</v>
      </c>
      <c r="OY46">
        <v>24.524441857776502</v>
      </c>
      <c r="OZ46">
        <v>909.96184496544697</v>
      </c>
      <c r="PA46">
        <v>698.49217323165794</v>
      </c>
      <c r="PB46">
        <v>23.5009929358603</v>
      </c>
      <c r="PC46">
        <v>25.0033105471643</v>
      </c>
      <c r="PD46">
        <v>942.00932592167499</v>
      </c>
      <c r="PE46">
        <v>66.680650403731505</v>
      </c>
      <c r="PF46">
        <v>23.367391610892501</v>
      </c>
      <c r="PG46">
        <v>24.830367742964</v>
      </c>
      <c r="PH46">
        <v>1.8481377528032401</v>
      </c>
      <c r="PI46">
        <v>626.11911754012306</v>
      </c>
      <c r="PJ46">
        <v>376.46148430267402</v>
      </c>
      <c r="PK46">
        <v>23.819529955943398</v>
      </c>
      <c r="PL46">
        <v>25.3950490379396</v>
      </c>
      <c r="PM46">
        <v>1.7</v>
      </c>
      <c r="PN46">
        <v>683.54298706276597</v>
      </c>
      <c r="PO46">
        <v>24.451817046073401</v>
      </c>
      <c r="PP46">
        <v>24.570240966139501</v>
      </c>
      <c r="PQ46">
        <v>24.643077742253901</v>
      </c>
      <c r="PR46">
        <v>25.1920702720344</v>
      </c>
      <c r="PS46">
        <v>24.202534145574301</v>
      </c>
      <c r="PT46">
        <v>24.9999684635257</v>
      </c>
      <c r="PU46">
        <v>25.112741050269101</v>
      </c>
      <c r="PV46">
        <v>25.177073203901202</v>
      </c>
      <c r="PW46">
        <v>25.5999934404221</v>
      </c>
      <c r="PX46">
        <v>24.756560187562599</v>
      </c>
      <c r="PY46">
        <v>25.225940969482</v>
      </c>
      <c r="PZ46">
        <v>25.294090473608598</v>
      </c>
      <c r="QA46">
        <v>25.374359331474601</v>
      </c>
      <c r="QB46">
        <v>25.831622762855201</v>
      </c>
      <c r="QC46">
        <v>25.256183341970601</v>
      </c>
      <c r="QD46">
        <v>22.136828346908601</v>
      </c>
      <c r="QE46">
        <v>24.716274958267</v>
      </c>
      <c r="QF46">
        <v>24.961401657568299</v>
      </c>
      <c r="QG46">
        <v>25.007889508136198</v>
      </c>
      <c r="QH46">
        <v>25.4068090066582</v>
      </c>
      <c r="QI46">
        <v>24.940688652586001</v>
      </c>
      <c r="QJ46">
        <v>24.807130649551699</v>
      </c>
      <c r="QK46">
        <v>24.942255988444298</v>
      </c>
      <c r="QL46">
        <v>24.986709167952402</v>
      </c>
      <c r="QM46">
        <v>25.269833139003602</v>
      </c>
      <c r="QN46">
        <v>656.15855140203996</v>
      </c>
      <c r="QO46">
        <v>25.091322216709099</v>
      </c>
      <c r="QP46">
        <v>-372.20934303702899</v>
      </c>
      <c r="QQ46">
        <v>24.949590946567699</v>
      </c>
      <c r="QR46">
        <v>25.060868597572401</v>
      </c>
      <c r="QS46">
        <v>25.1131648163093</v>
      </c>
      <c r="QT46">
        <v>25.411328725660098</v>
      </c>
      <c r="QU46">
        <v>25.0937484893964</v>
      </c>
      <c r="QV46">
        <v>18.613462980742799</v>
      </c>
      <c r="QW46">
        <v>14629.9209701864</v>
      </c>
      <c r="QX46">
        <v>0</v>
      </c>
      <c r="QY46">
        <v>9677.3872472390503</v>
      </c>
      <c r="QZ46">
        <v>0</v>
      </c>
      <c r="RA46">
        <v>0</v>
      </c>
      <c r="RB46">
        <v>5441.2454911660197</v>
      </c>
      <c r="RC46">
        <v>0</v>
      </c>
      <c r="RD46">
        <v>3608.4315916288701</v>
      </c>
      <c r="RE46">
        <v>4834.0773133401699</v>
      </c>
      <c r="RF46">
        <v>0</v>
      </c>
      <c r="RG46">
        <v>3203.9138166541602</v>
      </c>
      <c r="RH46">
        <v>0</v>
      </c>
      <c r="RI46">
        <v>0</v>
      </c>
      <c r="RJ46">
        <v>2372.3222642414398</v>
      </c>
      <c r="RK46">
        <v>24.980732870460599</v>
      </c>
      <c r="RL46">
        <v>-2384.89379565329</v>
      </c>
      <c r="RM46">
        <v>-6658.4283718094302</v>
      </c>
      <c r="RN46">
        <v>-2384.89379565329</v>
      </c>
      <c r="RO46">
        <v>0</v>
      </c>
      <c r="RP46">
        <v>1466.44070174081</v>
      </c>
      <c r="RQ46">
        <v>25.3525623489971</v>
      </c>
      <c r="RR46">
        <v>-1471.6249537844001</v>
      </c>
      <c r="RS46">
        <v>-4188.4446554076803</v>
      </c>
      <c r="RT46">
        <v>-1471.6249537844001</v>
      </c>
      <c r="RU46">
        <v>0</v>
      </c>
      <c r="RV46">
        <v>2352.9541778707298</v>
      </c>
      <c r="RW46">
        <v>25.3727012740185</v>
      </c>
      <c r="RX46">
        <v>-2357.09863384766</v>
      </c>
      <c r="RY46">
        <v>-6616.0938152733097</v>
      </c>
      <c r="RZ46">
        <v>-2357.09863384766</v>
      </c>
      <c r="SA46">
        <v>0</v>
      </c>
      <c r="SB46">
        <v>1805.57934517478</v>
      </c>
      <c r="SC46">
        <v>25.6215477412821</v>
      </c>
      <c r="SD46">
        <v>-1854.18434502833</v>
      </c>
      <c r="SE46">
        <v>-4537.4618896537904</v>
      </c>
      <c r="SF46">
        <v>-1854.18434502833</v>
      </c>
      <c r="SG46">
        <v>0</v>
      </c>
      <c r="SH46">
        <v>9811.7278481977701</v>
      </c>
      <c r="SI46">
        <v>25.678843159597701</v>
      </c>
      <c r="SJ46">
        <v>-9859.1921869165799</v>
      </c>
      <c r="SK46">
        <v>-31157.672082936799</v>
      </c>
      <c r="SL46">
        <v>-9859.1921869165799</v>
      </c>
      <c r="SM46">
        <v>21.1111</v>
      </c>
      <c r="SN46">
        <v>23.8889</v>
      </c>
      <c r="SO46">
        <v>242.64699412363601</v>
      </c>
      <c r="SP46">
        <v>0</v>
      </c>
      <c r="SQ46">
        <v>24.711557596075099</v>
      </c>
      <c r="SR46">
        <v>0</v>
      </c>
      <c r="SS46">
        <v>0</v>
      </c>
      <c r="ST46">
        <v>0</v>
      </c>
      <c r="SU46">
        <v>156.511867429407</v>
      </c>
      <c r="SV46">
        <v>0</v>
      </c>
      <c r="SW46">
        <v>25.0178230799491</v>
      </c>
      <c r="SX46">
        <v>0</v>
      </c>
      <c r="SY46">
        <v>0</v>
      </c>
      <c r="SZ46">
        <v>0</v>
      </c>
      <c r="TA46">
        <v>238.134801481251</v>
      </c>
      <c r="TB46">
        <v>0</v>
      </c>
      <c r="TC46">
        <v>25.053949701240501</v>
      </c>
      <c r="TD46">
        <v>0</v>
      </c>
      <c r="TE46">
        <v>0</v>
      </c>
      <c r="TF46">
        <v>0</v>
      </c>
      <c r="TG46">
        <v>159.47327320879799</v>
      </c>
      <c r="TH46">
        <v>0</v>
      </c>
      <c r="TI46">
        <v>25.475354912990198</v>
      </c>
      <c r="TJ46">
        <v>0</v>
      </c>
      <c r="TK46">
        <v>0</v>
      </c>
      <c r="TL46">
        <v>0</v>
      </c>
      <c r="TM46">
        <v>2223.8249515176399</v>
      </c>
      <c r="TN46">
        <v>0</v>
      </c>
      <c r="TO46">
        <v>24.603753493885598</v>
      </c>
      <c r="TP46">
        <v>0</v>
      </c>
      <c r="TQ46">
        <v>0</v>
      </c>
      <c r="TR46">
        <v>0</v>
      </c>
      <c r="TS46">
        <v>0</v>
      </c>
      <c r="TT46">
        <v>2979.02380703054</v>
      </c>
      <c r="TU46">
        <v>24.6142928355778</v>
      </c>
      <c r="TV46">
        <v>-2982.7364516276498</v>
      </c>
      <c r="TW46">
        <v>-7319.1506217348197</v>
      </c>
      <c r="TX46">
        <v>-2982.7364516276498</v>
      </c>
      <c r="TY46">
        <v>0</v>
      </c>
      <c r="TZ46">
        <v>1927.4108901950101</v>
      </c>
      <c r="UA46">
        <v>24.771770926619599</v>
      </c>
      <c r="UB46">
        <v>-1928.8620042422399</v>
      </c>
      <c r="UC46">
        <v>-4755.3257143457504</v>
      </c>
      <c r="UD46">
        <v>-1928.8620042422399</v>
      </c>
      <c r="UE46">
        <v>0</v>
      </c>
      <c r="UF46">
        <v>3081.9195347128298</v>
      </c>
      <c r="UG46">
        <v>24.796345132003701</v>
      </c>
      <c r="UH46">
        <v>-3086.5790739065401</v>
      </c>
      <c r="UI46">
        <v>-7508.9931135759298</v>
      </c>
      <c r="UJ46">
        <v>-3086.5790739065401</v>
      </c>
      <c r="UK46">
        <v>0</v>
      </c>
      <c r="UL46">
        <v>2278.5419007471601</v>
      </c>
      <c r="UM46">
        <v>24.939672837585199</v>
      </c>
      <c r="UN46">
        <v>-2297.4910026541402</v>
      </c>
      <c r="UO46">
        <v>-5045.2603156247897</v>
      </c>
      <c r="UP46">
        <v>-2297.4910026541402</v>
      </c>
      <c r="UQ46">
        <v>0</v>
      </c>
      <c r="UR46">
        <v>12009.015034567101</v>
      </c>
      <c r="US46">
        <v>25.426084245855499</v>
      </c>
      <c r="UT46">
        <v>-12062.9588105685</v>
      </c>
      <c r="UU46">
        <v>-33835.746272465301</v>
      </c>
      <c r="UV46">
        <v>-12062.9588105685</v>
      </c>
      <c r="UW46">
        <v>21.1111</v>
      </c>
      <c r="UX46">
        <v>23.8889</v>
      </c>
      <c r="UY46">
        <v>132.662710458063</v>
      </c>
      <c r="UZ46">
        <v>0</v>
      </c>
      <c r="VA46">
        <v>24.6633461939619</v>
      </c>
      <c r="VB46">
        <v>0</v>
      </c>
      <c r="VC46">
        <v>0</v>
      </c>
      <c r="VD46">
        <v>0</v>
      </c>
      <c r="VE46">
        <v>84.148790992659102</v>
      </c>
      <c r="VF46">
        <v>0</v>
      </c>
      <c r="VG46">
        <v>24.929365596785601</v>
      </c>
      <c r="VH46">
        <v>0</v>
      </c>
      <c r="VI46">
        <v>0</v>
      </c>
      <c r="VJ46">
        <v>0</v>
      </c>
      <c r="VK46">
        <v>118.33189569331</v>
      </c>
      <c r="VL46">
        <v>0</v>
      </c>
      <c r="VM46">
        <v>24.953604119342199</v>
      </c>
      <c r="VN46">
        <v>0</v>
      </c>
      <c r="VO46">
        <v>0</v>
      </c>
      <c r="VP46">
        <v>0</v>
      </c>
      <c r="VQ46">
        <v>10.805245864334699</v>
      </c>
      <c r="VR46">
        <v>0</v>
      </c>
      <c r="VS46">
        <v>25.180081182130401</v>
      </c>
      <c r="VT46">
        <v>0</v>
      </c>
      <c r="VU46">
        <v>0</v>
      </c>
      <c r="VV46">
        <v>0</v>
      </c>
      <c r="VW46">
        <v>1989.14381051233</v>
      </c>
      <c r="VX46">
        <v>0</v>
      </c>
      <c r="VY46">
        <v>24.769062966992699</v>
      </c>
      <c r="VZ46">
        <v>0</v>
      </c>
      <c r="WA46">
        <v>0</v>
      </c>
      <c r="WB46">
        <v>0</v>
      </c>
      <c r="WC46">
        <v>0</v>
      </c>
      <c r="WD46">
        <v>3189.6486276098199</v>
      </c>
      <c r="WE46">
        <v>24.673240923653498</v>
      </c>
      <c r="WF46">
        <v>-3199.2364530424202</v>
      </c>
      <c r="WG46">
        <v>-7500.6835718442399</v>
      </c>
      <c r="WH46">
        <v>-3199.2364530424202</v>
      </c>
      <c r="WI46">
        <v>7337794.8391598398</v>
      </c>
      <c r="WJ46">
        <v>0</v>
      </c>
      <c r="WK46">
        <v>2038.27634421107</v>
      </c>
      <c r="WL46">
        <v>24.827646721536102</v>
      </c>
      <c r="WM46">
        <v>-2043.1773111058301</v>
      </c>
      <c r="WN46">
        <v>-4836.5220272142797</v>
      </c>
      <c r="WO46">
        <v>-2043.1773111058301</v>
      </c>
      <c r="WP46">
        <v>21.1111</v>
      </c>
      <c r="WQ46">
        <v>23.8889</v>
      </c>
      <c r="WR46">
        <v>0</v>
      </c>
      <c r="WS46">
        <v>3271.22548567386</v>
      </c>
      <c r="WT46">
        <v>24.851970301144</v>
      </c>
      <c r="WU46">
        <v>-3280.4609146791599</v>
      </c>
      <c r="WV46">
        <v>-7655.4039855356996</v>
      </c>
      <c r="WW46">
        <v>-3280.4609146791599</v>
      </c>
      <c r="WX46">
        <v>8769813.9070165902</v>
      </c>
      <c r="WY46">
        <v>0</v>
      </c>
      <c r="WZ46">
        <v>2436.05941861572</v>
      </c>
      <c r="XA46">
        <v>24.991034688465099</v>
      </c>
      <c r="XB46">
        <v>-2458.1771305851498</v>
      </c>
      <c r="XC46">
        <v>-5184.7584288449898</v>
      </c>
      <c r="XD46">
        <v>-2458.1771305851498</v>
      </c>
      <c r="XE46">
        <v>0</v>
      </c>
      <c r="XF46">
        <v>14187.3395917782</v>
      </c>
      <c r="XG46">
        <v>24.931313636822299</v>
      </c>
      <c r="XH46">
        <v>-14270.2697877761</v>
      </c>
      <c r="XI46">
        <v>-37792.541031917499</v>
      </c>
      <c r="XJ46">
        <v>-14270.2697877761</v>
      </c>
      <c r="XK46">
        <v>21.1111</v>
      </c>
      <c r="XL46">
        <v>23.8889</v>
      </c>
      <c r="XM46">
        <v>0</v>
      </c>
      <c r="XN46">
        <v>69.498753052339495</v>
      </c>
      <c r="XO46">
        <v>24.955187287534699</v>
      </c>
      <c r="XP46">
        <v>0</v>
      </c>
      <c r="XQ46">
        <v>0</v>
      </c>
      <c r="XR46">
        <v>0</v>
      </c>
      <c r="XS46">
        <v>3.4148291700571498</v>
      </c>
      <c r="XT46">
        <v>15.795419825255101</v>
      </c>
      <c r="XU46">
        <v>25.148608918638001</v>
      </c>
      <c r="XV46">
        <v>0</v>
      </c>
      <c r="XW46">
        <v>0</v>
      </c>
      <c r="XX46">
        <v>0</v>
      </c>
      <c r="XY46">
        <v>0</v>
      </c>
      <c r="XZ46">
        <v>48.357165968598601</v>
      </c>
      <c r="YA46">
        <v>25.190653251523901</v>
      </c>
      <c r="YB46">
        <v>0</v>
      </c>
      <c r="YC46">
        <v>0</v>
      </c>
      <c r="YD46">
        <v>0</v>
      </c>
      <c r="YE46">
        <v>0</v>
      </c>
      <c r="YF46">
        <v>160.555928592914</v>
      </c>
      <c r="YG46">
        <v>25.501005247464601</v>
      </c>
      <c r="YH46">
        <v>0</v>
      </c>
      <c r="YI46">
        <v>0</v>
      </c>
      <c r="YJ46">
        <v>0</v>
      </c>
      <c r="YK46">
        <v>323.06707167139803</v>
      </c>
      <c r="YL46">
        <v>0</v>
      </c>
      <c r="YM46">
        <v>25.358161220824599</v>
      </c>
      <c r="YN46">
        <v>0</v>
      </c>
      <c r="YO46">
        <v>0</v>
      </c>
      <c r="YP46">
        <v>0</v>
      </c>
      <c r="YQ46">
        <v>0</v>
      </c>
      <c r="YR46">
        <v>660.56840905905995</v>
      </c>
      <c r="YS46">
        <v>19.674438162773399</v>
      </c>
      <c r="YT46">
        <v>0</v>
      </c>
      <c r="YU46">
        <v>0</v>
      </c>
      <c r="YV46">
        <v>0</v>
      </c>
      <c r="YW46">
        <v>0</v>
      </c>
      <c r="YX46">
        <v>408.19788711390498</v>
      </c>
      <c r="YY46">
        <v>19.826145162278198</v>
      </c>
      <c r="YZ46">
        <v>0</v>
      </c>
      <c r="ZA46">
        <v>0</v>
      </c>
      <c r="ZB46">
        <v>0</v>
      </c>
      <c r="ZC46">
        <v>0</v>
      </c>
      <c r="ZD46">
        <v>656.37250641906599</v>
      </c>
      <c r="ZE46">
        <v>19.832643795789298</v>
      </c>
      <c r="ZF46">
        <v>0</v>
      </c>
      <c r="ZG46">
        <v>0</v>
      </c>
      <c r="ZH46">
        <v>0</v>
      </c>
      <c r="ZI46">
        <v>0</v>
      </c>
      <c r="ZJ46">
        <v>507.27501592271301</v>
      </c>
      <c r="ZK46">
        <v>19.879502569101799</v>
      </c>
      <c r="ZL46">
        <v>0</v>
      </c>
      <c r="ZM46">
        <v>0</v>
      </c>
      <c r="ZN46">
        <v>0</v>
      </c>
      <c r="ZO46">
        <v>0</v>
      </c>
      <c r="ZP46">
        <v>7379.15379215963</v>
      </c>
      <c r="ZQ46">
        <v>18.250592415728601</v>
      </c>
      <c r="ZR46">
        <v>0</v>
      </c>
      <c r="ZS46">
        <v>0</v>
      </c>
      <c r="ZT46">
        <v>0</v>
      </c>
      <c r="ZU46">
        <v>0</v>
      </c>
      <c r="ZV46">
        <v>1778.0239222140101</v>
      </c>
      <c r="ZW46">
        <v>20.813370216593299</v>
      </c>
      <c r="ZX46">
        <v>0</v>
      </c>
      <c r="ZY46">
        <v>0</v>
      </c>
      <c r="ZZ46">
        <v>0</v>
      </c>
      <c r="AAA46">
        <v>0</v>
      </c>
      <c r="AAB46">
        <v>1165.9213985404699</v>
      </c>
      <c r="AAC46">
        <v>21.017436080997701</v>
      </c>
      <c r="AAD46">
        <v>0</v>
      </c>
      <c r="AAE46">
        <v>0</v>
      </c>
      <c r="AAF46">
        <v>0</v>
      </c>
      <c r="AAG46">
        <v>0</v>
      </c>
      <c r="AAH46">
        <v>1854.02956483344</v>
      </c>
      <c r="AAI46">
        <v>21.000189746335899</v>
      </c>
      <c r="AAJ46">
        <v>0</v>
      </c>
      <c r="AAK46">
        <v>0</v>
      </c>
      <c r="AAL46">
        <v>0</v>
      </c>
      <c r="AAM46">
        <v>0</v>
      </c>
      <c r="AAN46">
        <v>1327.78728375422</v>
      </c>
      <c r="AAO46">
        <v>20.985972886906399</v>
      </c>
      <c r="AAP46">
        <v>0</v>
      </c>
      <c r="AAQ46">
        <v>0</v>
      </c>
      <c r="AAR46">
        <v>0</v>
      </c>
      <c r="AAS46">
        <v>0</v>
      </c>
      <c r="AAT46">
        <v>13236.3196378637</v>
      </c>
      <c r="AAU46">
        <v>18.620711446257499</v>
      </c>
      <c r="AAV46">
        <v>0</v>
      </c>
      <c r="AAW46">
        <v>0</v>
      </c>
      <c r="AAX46">
        <v>0</v>
      </c>
      <c r="AAY46">
        <v>0</v>
      </c>
      <c r="AAZ46">
        <v>1875.8677227308301</v>
      </c>
      <c r="ABA46">
        <v>20.837293884559902</v>
      </c>
      <c r="ABB46">
        <v>0</v>
      </c>
      <c r="ABC46">
        <v>0</v>
      </c>
      <c r="ABD46">
        <v>0</v>
      </c>
      <c r="ABE46">
        <v>0</v>
      </c>
      <c r="ABF46">
        <v>1227.46544569907</v>
      </c>
      <c r="ABG46">
        <v>21.0115912120343</v>
      </c>
      <c r="ABH46">
        <v>0</v>
      </c>
      <c r="ABI46">
        <v>0</v>
      </c>
      <c r="ABJ46">
        <v>0</v>
      </c>
      <c r="ABK46">
        <v>0</v>
      </c>
      <c r="ABL46">
        <v>1959.5568909328299</v>
      </c>
      <c r="ABM46">
        <v>21.0042036794108</v>
      </c>
      <c r="ABN46">
        <v>0</v>
      </c>
      <c r="ABO46">
        <v>0</v>
      </c>
      <c r="ABP46">
        <v>0</v>
      </c>
      <c r="ABQ46">
        <v>0</v>
      </c>
      <c r="ABR46">
        <v>1400.9496619803499</v>
      </c>
      <c r="ABS46">
        <v>20.976328102078998</v>
      </c>
      <c r="ABT46">
        <v>0</v>
      </c>
      <c r="ABU46">
        <v>0</v>
      </c>
      <c r="ABV46">
        <v>0</v>
      </c>
      <c r="ABW46">
        <v>0</v>
      </c>
      <c r="ABX46">
        <v>14551.504735217801</v>
      </c>
      <c r="ABY46">
        <v>18.613462980742799</v>
      </c>
      <c r="ABZ46">
        <v>0</v>
      </c>
      <c r="ACA46">
        <v>0</v>
      </c>
      <c r="ACB46">
        <v>0</v>
      </c>
      <c r="ACC46">
        <v>0.851352208381979</v>
      </c>
      <c r="ACD46">
        <v>62794898.831693597</v>
      </c>
      <c r="ACE46">
        <v>107513.304434941</v>
      </c>
      <c r="ACF46">
        <v>22.442400071915301</v>
      </c>
      <c r="ACG46">
        <v>7.22</v>
      </c>
      <c r="ACH46">
        <v>1.68967261836463</v>
      </c>
      <c r="ACI46">
        <v>124956.331888189</v>
      </c>
      <c r="ACJ46">
        <v>6.16408221075862</v>
      </c>
      <c r="ACK46">
        <v>21.1814179043552</v>
      </c>
      <c r="ACL46">
        <v>26.1111173074754</v>
      </c>
      <c r="ACM46">
        <v>6.0640328869694899</v>
      </c>
      <c r="ACN46">
        <v>6038261.5768359797</v>
      </c>
      <c r="ACO46">
        <v>2850.6326106411798</v>
      </c>
      <c r="ACP46">
        <v>89406.139634507606</v>
      </c>
      <c r="ACR46">
        <v>32009.951111873099</v>
      </c>
      <c r="ACT46">
        <v>121416.090746381</v>
      </c>
      <c r="ACV46">
        <v>25.780571791090999</v>
      </c>
      <c r="ACW46">
        <v>23.894456431019599</v>
      </c>
      <c r="ACX46">
        <v>1.7</v>
      </c>
      <c r="ACY46">
        <v>7.0743203858617498</v>
      </c>
      <c r="ACZ46">
        <v>0.74973356180422701</v>
      </c>
      <c r="ADA46">
        <v>25.667720227714501</v>
      </c>
      <c r="ADB46">
        <v>23.898811781164</v>
      </c>
      <c r="ADC46">
        <v>1.7</v>
      </c>
      <c r="ADD46">
        <v>6.6934789793085301</v>
      </c>
      <c r="ADE46">
        <v>0.74937293054506104</v>
      </c>
      <c r="ADF46">
        <v>25.648707837109502</v>
      </c>
      <c r="ADG46">
        <v>23.878046719076799</v>
      </c>
      <c r="ADH46">
        <v>1.7</v>
      </c>
      <c r="ADI46">
        <v>5.7146768533701398</v>
      </c>
      <c r="ADJ46">
        <v>0.74871778194394101</v>
      </c>
      <c r="ADK46">
        <v>25.209415308729699</v>
      </c>
      <c r="ADL46">
        <v>23.926679494747798</v>
      </c>
      <c r="ADM46">
        <v>1.7</v>
      </c>
      <c r="ADN46">
        <v>12.507849124759201</v>
      </c>
      <c r="ADO46">
        <v>0.75003412576707396</v>
      </c>
      <c r="ADP46">
        <v>25.6037504292396</v>
      </c>
      <c r="ADQ46">
        <v>23.903424330737501</v>
      </c>
      <c r="ADR46">
        <v>1.7</v>
      </c>
      <c r="ADS46">
        <v>4.8392917362150802</v>
      </c>
      <c r="ADT46">
        <v>0.70048930417284105</v>
      </c>
      <c r="ADU46">
        <v>25.619943307642298</v>
      </c>
      <c r="ADV46">
        <v>23.918696030930501</v>
      </c>
      <c r="ADW46">
        <v>1.7</v>
      </c>
      <c r="ADX46">
        <v>7.1785961366123701</v>
      </c>
      <c r="ADY46">
        <v>0.70092954089579196</v>
      </c>
      <c r="ADZ46">
        <v>25.832736941614701</v>
      </c>
      <c r="AEA46">
        <v>24.0659267037259</v>
      </c>
      <c r="AEB46">
        <v>1.7</v>
      </c>
      <c r="AEC46">
        <v>5.7693767166095302</v>
      </c>
      <c r="AED46">
        <v>0.69618797907331598</v>
      </c>
      <c r="AEE46">
        <v>24.823206616370999</v>
      </c>
      <c r="AEF46">
        <v>23.902262827830501</v>
      </c>
      <c r="AEG46">
        <v>1.7</v>
      </c>
      <c r="AEH46">
        <v>10.5904090403965</v>
      </c>
      <c r="AEI46">
        <v>0.75040916861412699</v>
      </c>
      <c r="AEJ46">
        <v>25.1001180015516</v>
      </c>
      <c r="AEK46">
        <v>23.908457214961999</v>
      </c>
      <c r="AEL46">
        <v>1.7</v>
      </c>
      <c r="AEM46">
        <v>5.3847538766984</v>
      </c>
      <c r="AEN46">
        <v>0.70041354273787504</v>
      </c>
      <c r="AEO46">
        <v>25.100161519229001</v>
      </c>
      <c r="AEP46">
        <v>23.909848060158101</v>
      </c>
      <c r="AEQ46">
        <v>1.7</v>
      </c>
      <c r="AER46">
        <v>6.7944688819584096</v>
      </c>
      <c r="AES46">
        <v>0.70025404668749502</v>
      </c>
      <c r="AET46">
        <v>25.166906029664901</v>
      </c>
      <c r="AEU46">
        <v>23.9435320294753</v>
      </c>
      <c r="AEV46">
        <v>1.7</v>
      </c>
      <c r="AEW46">
        <v>5.6123374774114003</v>
      </c>
      <c r="AEX46">
        <v>0.69970927496091495</v>
      </c>
      <c r="AEY46">
        <v>24.861608106776</v>
      </c>
      <c r="AEZ46">
        <v>23.9120754864452</v>
      </c>
      <c r="AFA46">
        <v>1.7</v>
      </c>
      <c r="AFB46">
        <v>8.71429777869532</v>
      </c>
      <c r="AFC46">
        <v>0.74999414634951</v>
      </c>
      <c r="AFD46">
        <v>25.115233532646499</v>
      </c>
      <c r="AFE46">
        <v>23.915897996249399</v>
      </c>
      <c r="AFF46">
        <v>1.7</v>
      </c>
      <c r="AFG46">
        <v>5.4085901160266099</v>
      </c>
      <c r="AFH46">
        <v>0.70004507530016602</v>
      </c>
      <c r="AFI46">
        <v>25.120725607331501</v>
      </c>
      <c r="AFJ46">
        <v>23.918286874093301</v>
      </c>
      <c r="AFK46">
        <v>1.7</v>
      </c>
      <c r="AFL46">
        <v>6.0218665854771896</v>
      </c>
      <c r="AFM46">
        <v>0.69993224940135601</v>
      </c>
      <c r="AFN46">
        <v>25.1949737539246</v>
      </c>
      <c r="AFO46">
        <v>23.955697481805199</v>
      </c>
      <c r="AFP46">
        <v>1.7</v>
      </c>
      <c r="AFQ46">
        <v>5.2073330291078204</v>
      </c>
      <c r="AFR46">
        <v>0.69947597822278695</v>
      </c>
      <c r="AFS46">
        <v>-0.58789847004375595</v>
      </c>
      <c r="AFT46">
        <v>-0.60265606970334495</v>
      </c>
      <c r="AFU46">
        <v>-0.50379457597969401</v>
      </c>
      <c r="AFV46">
        <v>-0.597923772832339</v>
      </c>
      <c r="AFW46">
        <v>-0.52347244052323805</v>
      </c>
      <c r="AFX46">
        <v>-0.54320896866652402</v>
      </c>
      <c r="AFY46">
        <v>-0.473686214353088</v>
      </c>
      <c r="AFZ46">
        <v>-0.53102953542036602</v>
      </c>
      <c r="AGA46">
        <v>-0.50189287903105195</v>
      </c>
      <c r="AGB46">
        <v>-0.51606117778401395</v>
      </c>
      <c r="AGC46">
        <v>-0.44463702158781998</v>
      </c>
      <c r="AGD46">
        <v>-0.51043177254391003</v>
      </c>
      <c r="AGE46">
        <v>-0.63466232661349198</v>
      </c>
      <c r="AGF46">
        <v>-0.57157543605816696</v>
      </c>
      <c r="AGG46">
        <v>-0.512257821099243</v>
      </c>
      <c r="AGH46">
        <v>0</v>
      </c>
      <c r="AGI46">
        <v>0</v>
      </c>
      <c r="AGJ46">
        <v>0</v>
      </c>
      <c r="AGK46">
        <v>0</v>
      </c>
      <c r="AGL46">
        <v>0</v>
      </c>
      <c r="AGM46">
        <v>0</v>
      </c>
      <c r="AGN46">
        <v>0</v>
      </c>
      <c r="AGO46">
        <v>0</v>
      </c>
      <c r="AGP46">
        <v>0</v>
      </c>
      <c r="AGQ46">
        <v>0</v>
      </c>
      <c r="AGR46">
        <v>0</v>
      </c>
      <c r="AGS46">
        <v>0</v>
      </c>
      <c r="AGT46">
        <v>0</v>
      </c>
      <c r="AGU46">
        <v>0</v>
      </c>
      <c r="AGV46">
        <v>0</v>
      </c>
      <c r="AGW46">
        <v>0</v>
      </c>
      <c r="AGX46">
        <v>0</v>
      </c>
      <c r="AGY46">
        <v>0</v>
      </c>
      <c r="AGZ46">
        <v>0</v>
      </c>
      <c r="AHA46">
        <v>0</v>
      </c>
      <c r="AHB46">
        <v>0</v>
      </c>
      <c r="AHC46">
        <v>0</v>
      </c>
      <c r="AHD46">
        <v>0</v>
      </c>
      <c r="AHE46">
        <v>0</v>
      </c>
      <c r="AHF46">
        <v>0</v>
      </c>
      <c r="AHG46">
        <v>0</v>
      </c>
      <c r="AHH46">
        <v>0</v>
      </c>
      <c r="AHI46">
        <v>0</v>
      </c>
      <c r="AHJ46">
        <v>0</v>
      </c>
      <c r="AHK46">
        <v>0</v>
      </c>
      <c r="AHL46">
        <v>0</v>
      </c>
      <c r="AHM46">
        <v>0</v>
      </c>
      <c r="AHN46">
        <v>0</v>
      </c>
      <c r="AHO46">
        <v>0</v>
      </c>
      <c r="AHP46">
        <v>0</v>
      </c>
      <c r="AHQ46">
        <v>0</v>
      </c>
      <c r="AHR46">
        <v>0</v>
      </c>
      <c r="AHS46">
        <v>0</v>
      </c>
      <c r="AHT46">
        <v>0</v>
      </c>
      <c r="AHU46">
        <v>0</v>
      </c>
      <c r="AHV46">
        <v>0</v>
      </c>
      <c r="AHW46">
        <v>0</v>
      </c>
      <c r="AHX46">
        <v>0</v>
      </c>
      <c r="AHY46">
        <v>0</v>
      </c>
      <c r="AHZ46">
        <v>0</v>
      </c>
      <c r="AIB46">
        <v>0</v>
      </c>
      <c r="AID46">
        <v>0</v>
      </c>
      <c r="AIF46">
        <v>0</v>
      </c>
      <c r="AIH46">
        <v>0</v>
      </c>
      <c r="AIJ46">
        <v>0</v>
      </c>
      <c r="AIL46">
        <v>0</v>
      </c>
      <c r="AIN46">
        <v>0</v>
      </c>
      <c r="AIP46">
        <v>0</v>
      </c>
      <c r="AIR46">
        <v>0</v>
      </c>
      <c r="AIT46">
        <v>0</v>
      </c>
      <c r="AIV46">
        <v>0</v>
      </c>
      <c r="AIX46">
        <v>0</v>
      </c>
      <c r="AIZ46">
        <v>0</v>
      </c>
      <c r="AJB46">
        <v>0</v>
      </c>
      <c r="AJD46">
        <v>0</v>
      </c>
      <c r="AJE46">
        <v>2.71657994909102E-3</v>
      </c>
      <c r="AJG46">
        <v>110224.067178083</v>
      </c>
      <c r="AJJ46">
        <v>6540.8644374612904</v>
      </c>
      <c r="AJL46">
        <v>1438.0272291546601</v>
      </c>
      <c r="AJM46">
        <v>56.546233578427596</v>
      </c>
      <c r="AJN46">
        <v>72.682176705047993</v>
      </c>
      <c r="AJO46">
        <v>109.960978058962</v>
      </c>
      <c r="AJP46">
        <v>271.22026079479701</v>
      </c>
      <c r="AJQ46">
        <v>60.916543224975101</v>
      </c>
      <c r="AJR46">
        <v>72.3449861033057</v>
      </c>
      <c r="AJS46">
        <v>101.91806608731299</v>
      </c>
      <c r="AJT46">
        <v>204.35384428987501</v>
      </c>
      <c r="AJU46">
        <v>25.4774829846613</v>
      </c>
      <c r="AJV46">
        <v>37.923079551130897</v>
      </c>
      <c r="AJW46">
        <v>40.795325931668202</v>
      </c>
      <c r="AJX46">
        <v>186.371209657534</v>
      </c>
      <c r="AJY46">
        <v>0</v>
      </c>
      <c r="AJZ46">
        <v>0</v>
      </c>
      <c r="AKA46">
        <v>0</v>
      </c>
      <c r="AKB46">
        <v>110224.067178083</v>
      </c>
      <c r="AKC46">
        <v>0</v>
      </c>
      <c r="AKD46">
        <v>0</v>
      </c>
      <c r="AKE46">
        <v>0</v>
      </c>
      <c r="AKF46">
        <v>0</v>
      </c>
      <c r="AKG46">
        <v>15.010066462805799</v>
      </c>
      <c r="AKH46">
        <v>15.010066462805799</v>
      </c>
      <c r="AKI46">
        <v>0</v>
      </c>
      <c r="AKJ46">
        <v>0</v>
      </c>
      <c r="AKK46">
        <v>0</v>
      </c>
      <c r="AKL46">
        <v>0</v>
      </c>
      <c r="AKM46">
        <v>0</v>
      </c>
      <c r="AKN46">
        <v>15.010066462805799</v>
      </c>
      <c r="AKO46">
        <v>15.010066462805799</v>
      </c>
      <c r="AKP46">
        <v>0</v>
      </c>
      <c r="AKQ46">
        <v>0</v>
      </c>
      <c r="AKR46">
        <v>0</v>
      </c>
      <c r="AKV46">
        <v>559479.46999655198</v>
      </c>
      <c r="AKZ46">
        <v>4674616.5748551702</v>
      </c>
      <c r="ALD46">
        <v>23.786751947540399</v>
      </c>
      <c r="ALE46">
        <v>21.11</v>
      </c>
      <c r="ALF46">
        <v>12.128065773938999</v>
      </c>
      <c r="ALG46">
        <v>135698.78298361</v>
      </c>
      <c r="ALH46">
        <v>2216.31135457241</v>
      </c>
      <c r="ALJ46">
        <v>15.007311262321799</v>
      </c>
      <c r="ALK46">
        <v>9.0046923358029496E-3</v>
      </c>
      <c r="ALL46">
        <v>9.6204932656613398</v>
      </c>
      <c r="ALM46">
        <v>23.583749999999998</v>
      </c>
      <c r="ALN46">
        <v>9.6204932656613398</v>
      </c>
      <c r="ALO46">
        <v>0</v>
      </c>
      <c r="ALP46">
        <v>25.010913724988701</v>
      </c>
      <c r="ALQ46">
        <v>9.5396031642868608E-3</v>
      </c>
      <c r="ALR46">
        <v>48.2531066129864</v>
      </c>
      <c r="ALS46">
        <v>9.6204932656613398</v>
      </c>
      <c r="ALT46">
        <v>15.0073114919138</v>
      </c>
      <c r="ALU46">
        <v>9.6204932656613398</v>
      </c>
      <c r="ALV46">
        <v>15.5599995681017</v>
      </c>
      <c r="ALW46">
        <v>9.6204932656613398</v>
      </c>
      <c r="ALX46">
        <v>7.22</v>
      </c>
      <c r="ALY46">
        <v>1.73417347826208E-3</v>
      </c>
      <c r="ALZ46">
        <v>22.423110174914299</v>
      </c>
      <c r="AMA46">
        <v>1.73417347826208E-3</v>
      </c>
      <c r="AMB46">
        <v>0</v>
      </c>
      <c r="AMC46">
        <v>22.442400071915301</v>
      </c>
      <c r="AMD46">
        <v>1.68967216603438E-3</v>
      </c>
      <c r="AME46">
        <v>22.423110174914299</v>
      </c>
      <c r="AMF46">
        <v>1.73417347826208E-3</v>
      </c>
      <c r="AMG46">
        <v>7.22</v>
      </c>
      <c r="AMH46">
        <v>1.73417347826208E-3</v>
      </c>
      <c r="AMI46">
        <v>1.21280625272207E-2</v>
      </c>
      <c r="AMJ46">
        <v>9.6204932656613398</v>
      </c>
      <c r="AMK46">
        <v>20.0183016342902</v>
      </c>
      <c r="AML46">
        <v>0.25215276130678699</v>
      </c>
      <c r="AMM46">
        <v>18.244140061508599</v>
      </c>
      <c r="AMN46">
        <v>1.0564893878738499</v>
      </c>
      <c r="AMO46">
        <v>19.926755987890001</v>
      </c>
      <c r="AMP46">
        <v>0.20976850450649501</v>
      </c>
      <c r="AMQ46">
        <v>20.077806642319501</v>
      </c>
      <c r="AMR46">
        <v>0.37546859464623</v>
      </c>
      <c r="AMS46">
        <v>19.931496757998801</v>
      </c>
      <c r="AMT46">
        <v>0.335921477747188</v>
      </c>
      <c r="AMU46">
        <v>18.6098100313766</v>
      </c>
      <c r="AMV46">
        <v>1.3813641768879401</v>
      </c>
      <c r="AMW46">
        <v>21.122453079348201</v>
      </c>
      <c r="AMX46">
        <v>0.39370681526304901</v>
      </c>
      <c r="AMY46">
        <v>21.0930004064227</v>
      </c>
      <c r="AMZ46">
        <v>0.45436074790306002</v>
      </c>
      <c r="ANA46">
        <v>21.133416063147202</v>
      </c>
      <c r="ANB46">
        <v>0.65601393397652497</v>
      </c>
      <c r="ANC46">
        <v>21.129116096123699</v>
      </c>
      <c r="AND46">
        <v>0.63058428205419703</v>
      </c>
      <c r="ANE46">
        <v>18.6022352977403</v>
      </c>
      <c r="ANF46">
        <v>1.6349486938672999</v>
      </c>
      <c r="ANG46">
        <v>21.116896639931401</v>
      </c>
      <c r="ANH46">
        <v>0.41419632968809</v>
      </c>
      <c r="ANI46">
        <v>21.071333076173801</v>
      </c>
      <c r="ANJ46">
        <v>0.47987358455311602</v>
      </c>
      <c r="ANK46">
        <v>21.063615584021999</v>
      </c>
      <c r="ANL46">
        <v>0.68237202852342305</v>
      </c>
      <c r="ANM46">
        <v>21.1135570130999</v>
      </c>
      <c r="ANN46">
        <v>0.66327194686408797</v>
      </c>
      <c r="ANO46">
        <v>2.2298007260805499</v>
      </c>
      <c r="ANP46">
        <v>3.5160299560847701</v>
      </c>
      <c r="ANQ46">
        <v>3.8746625834960202</v>
      </c>
      <c r="ANR46">
        <v>18.244140061508599</v>
      </c>
      <c r="ANS46">
        <v>19.828019830587099</v>
      </c>
      <c r="ANT46">
        <v>19.896062449160102</v>
      </c>
      <c r="ANU46">
        <v>19.8327777944905</v>
      </c>
      <c r="ANV46">
        <v>19.674374598081499</v>
      </c>
      <c r="ANW46">
        <v>18.6098100313766</v>
      </c>
      <c r="ANX46">
        <v>21.005690569334099</v>
      </c>
      <c r="ANY46">
        <v>20.9630817459425</v>
      </c>
      <c r="ANZ46">
        <v>20.987358224660198</v>
      </c>
      <c r="AOA46">
        <v>20.797366709868701</v>
      </c>
      <c r="AOB46">
        <v>18.6022352977403</v>
      </c>
      <c r="AOC46">
        <v>20.997344500127198</v>
      </c>
      <c r="AOD46">
        <v>20.948922315053601</v>
      </c>
      <c r="AOE46">
        <v>20.988657023667699</v>
      </c>
      <c r="AOF46">
        <v>20.8202256718473</v>
      </c>
      <c r="AOG46">
        <v>25.010913724988701</v>
      </c>
      <c r="AOH46">
        <v>9.6204932656613398</v>
      </c>
      <c r="AOI46">
        <v>25.132300105803498</v>
      </c>
      <c r="AOJ46">
        <v>9.6204932656613398</v>
      </c>
    </row>
    <row r="47" spans="1:1076">
      <c r="A47" t="s">
        <v>2991</v>
      </c>
      <c r="B47">
        <v>22.917750000000002</v>
      </c>
      <c r="D47">
        <v>16.6756035121658</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16.3119738844102</v>
      </c>
      <c r="GC47">
        <v>-48.525085242221898</v>
      </c>
      <c r="GD47">
        <v>-126.895524204596</v>
      </c>
      <c r="GE47">
        <v>19.067123722716399</v>
      </c>
      <c r="GF47">
        <v>-17.848193069797599</v>
      </c>
      <c r="GG47">
        <v>-130.798153759608</v>
      </c>
      <c r="GH47">
        <v>31.720930349584201</v>
      </c>
      <c r="GI47">
        <v>-17.973874581625299</v>
      </c>
      <c r="GJ47">
        <v>-188.034638650597</v>
      </c>
      <c r="GK47">
        <v>66.167278379740594</v>
      </c>
      <c r="GL47">
        <v>15.893782020455999</v>
      </c>
      <c r="GM47">
        <v>-66.186234827656705</v>
      </c>
      <c r="GN47">
        <v>-14.5326737489588</v>
      </c>
      <c r="GO47">
        <v>24.339304323947399</v>
      </c>
      <c r="GP47">
        <v>24.6080342719772</v>
      </c>
      <c r="GQ47">
        <v>-34.347798031565397</v>
      </c>
      <c r="GR47">
        <v>-182.47026693011099</v>
      </c>
      <c r="GS47">
        <v>-524.10003286398603</v>
      </c>
      <c r="GT47">
        <v>-11.535759963715901</v>
      </c>
      <c r="GU47">
        <v>24.597516342671302</v>
      </c>
      <c r="GV47">
        <v>24.804596695669201</v>
      </c>
      <c r="GW47">
        <v>-25.866722246047502</v>
      </c>
      <c r="GX47">
        <v>-108.871045170652</v>
      </c>
      <c r="GY47">
        <v>-271.12046422342002</v>
      </c>
      <c r="GZ47">
        <v>-14.510665605567899</v>
      </c>
      <c r="HA47">
        <v>24.637320681761299</v>
      </c>
      <c r="HB47">
        <v>24.851592089223601</v>
      </c>
      <c r="HC47">
        <v>-40.657715310314501</v>
      </c>
      <c r="HD47">
        <v>-176.74085110913001</v>
      </c>
      <c r="HE47">
        <v>-453.45692587884298</v>
      </c>
      <c r="HF47">
        <v>0.291113083563106</v>
      </c>
      <c r="HG47">
        <v>24.905890851537102</v>
      </c>
      <c r="HH47">
        <v>25.113464187398801</v>
      </c>
      <c r="HI47">
        <v>-21.041120489039901</v>
      </c>
      <c r="HJ47">
        <v>-111.316160767417</v>
      </c>
      <c r="HK47">
        <v>-330.38036481906101</v>
      </c>
      <c r="HL47">
        <v>88.892079266535106</v>
      </c>
      <c r="HM47">
        <v>25.250055505382502</v>
      </c>
      <c r="HN47">
        <v>25.3265661763308</v>
      </c>
      <c r="HO47">
        <v>137.31909531703599</v>
      </c>
      <c r="HP47">
        <v>67.054059173575297</v>
      </c>
      <c r="HQ47">
        <v>25.0135399449433</v>
      </c>
      <c r="HR47">
        <v>24.450567022119099</v>
      </c>
      <c r="HS47">
        <v>55.507030879435597</v>
      </c>
      <c r="HT47">
        <v>25.348801792746801</v>
      </c>
      <c r="HU47">
        <v>25.401949111742798</v>
      </c>
      <c r="HV47">
        <v>79.501410964827897</v>
      </c>
      <c r="HW47">
        <v>47.304421674099999</v>
      </c>
      <c r="HX47">
        <v>25.171161843231701</v>
      </c>
      <c r="HY47">
        <v>6.4156627323578697</v>
      </c>
      <c r="HZ47">
        <v>25.381455241849199</v>
      </c>
      <c r="IA47">
        <v>25.416765101553899</v>
      </c>
      <c r="IB47">
        <v>138.20210850813299</v>
      </c>
      <c r="IC47">
        <v>97.244907902250404</v>
      </c>
      <c r="ID47">
        <v>97.440254000856399</v>
      </c>
      <c r="IE47">
        <v>25.220005435048201</v>
      </c>
      <c r="IF47">
        <v>17.106846318368898</v>
      </c>
      <c r="IG47">
        <v>21.5211506055482</v>
      </c>
      <c r="IH47">
        <v>25.504055830700601</v>
      </c>
      <c r="II47">
        <v>25.457453647337498</v>
      </c>
      <c r="IJ47">
        <v>92.546132408586999</v>
      </c>
      <c r="IK47">
        <v>23.044242375193601</v>
      </c>
      <c r="IL47">
        <v>118.32861521232201</v>
      </c>
      <c r="IM47">
        <v>126.327605783956</v>
      </c>
      <c r="IN47">
        <v>25.446686492650802</v>
      </c>
      <c r="IO47">
        <v>0.65770040843706801</v>
      </c>
      <c r="IP47">
        <v>29.6408632601592</v>
      </c>
      <c r="IQ47">
        <v>51.354951066483899</v>
      </c>
      <c r="IR47">
        <v>12.757980798706701</v>
      </c>
      <c r="IS47">
        <v>19.403475754682699</v>
      </c>
      <c r="IT47">
        <v>31.4868093489724</v>
      </c>
      <c r="IU47">
        <v>-898.80590001201006</v>
      </c>
      <c r="IV47">
        <v>-7.44460327350399</v>
      </c>
      <c r="IW47">
        <v>24.587291843173301</v>
      </c>
      <c r="IX47">
        <v>25.0135399449433</v>
      </c>
      <c r="IY47">
        <v>-3.0093981824079501</v>
      </c>
      <c r="IZ47">
        <v>-130.503827768213</v>
      </c>
      <c r="JA47">
        <v>-577.64188002218702</v>
      </c>
      <c r="JB47">
        <v>-6.5897830486675799</v>
      </c>
      <c r="JC47">
        <v>24.803199313182201</v>
      </c>
      <c r="JD47">
        <v>25.171161843231701</v>
      </c>
      <c r="JE47">
        <v>-4.4104739834884699</v>
      </c>
      <c r="JF47">
        <v>-77.244615320354598</v>
      </c>
      <c r="JG47">
        <v>-308.33621606220402</v>
      </c>
      <c r="JH47">
        <v>-6.50097236277922</v>
      </c>
      <c r="JI47">
        <v>24.8459347824475</v>
      </c>
      <c r="JJ47">
        <v>25.220005435048201</v>
      </c>
      <c r="JK47">
        <v>-4.5566560141776398</v>
      </c>
      <c r="JL47">
        <v>-116.15181229502601</v>
      </c>
      <c r="JM47">
        <v>-495.71267288994198</v>
      </c>
      <c r="JN47">
        <v>5.1151337328329696</v>
      </c>
      <c r="JO47">
        <v>25.092038082654799</v>
      </c>
      <c r="JP47">
        <v>25.446686492650802</v>
      </c>
      <c r="JQ47">
        <v>0.63030644731848395</v>
      </c>
      <c r="JR47">
        <v>2.5665409874425702</v>
      </c>
      <c r="JS47">
        <v>1.05719147150319</v>
      </c>
      <c r="JT47">
        <v>-55.2145820944856</v>
      </c>
      <c r="JU47">
        <v>-320.48761826101799</v>
      </c>
      <c r="JV47">
        <v>105.88053315239</v>
      </c>
      <c r="JW47">
        <v>125.502755782356</v>
      </c>
      <c r="JX47">
        <v>55.932204588262302</v>
      </c>
      <c r="JY47">
        <v>64.122173574607402</v>
      </c>
      <c r="JZ47">
        <v>75.869407311901995</v>
      </c>
      <c r="KA47">
        <v>20.464715722286901</v>
      </c>
      <c r="KB47">
        <v>111.583238992142</v>
      </c>
      <c r="KC47">
        <v>145.89174286113399</v>
      </c>
      <c r="KD47">
        <v>41.398272916415401</v>
      </c>
      <c r="KE47">
        <v>129.579358771568</v>
      </c>
      <c r="KF47">
        <v>24.517539258312901</v>
      </c>
      <c r="KG47">
        <v>27.888946483918701</v>
      </c>
      <c r="KH47">
        <v>0.96624664476761402</v>
      </c>
      <c r="KI47">
        <v>156.72162118172</v>
      </c>
      <c r="KJ47">
        <v>51.926314133126098</v>
      </c>
      <c r="KK47">
        <v>1.2173700593198</v>
      </c>
      <c r="KL47">
        <v>24.9290604290861</v>
      </c>
      <c r="KM47">
        <v>25.233121011020501</v>
      </c>
      <c r="KN47">
        <v>14.871816386694499</v>
      </c>
      <c r="KO47">
        <v>24.590222717199701</v>
      </c>
      <c r="KP47">
        <v>17.198244342044699</v>
      </c>
      <c r="KQ47">
        <v>-48.847835623922002</v>
      </c>
      <c r="KR47">
        <v>-408.34077225744699</v>
      </c>
      <c r="KS47">
        <v>-1.0026573560750101</v>
      </c>
      <c r="KT47">
        <v>25.039307661736299</v>
      </c>
      <c r="KU47">
        <v>25.3268728468822</v>
      </c>
      <c r="KV47">
        <v>0.55854642748204497</v>
      </c>
      <c r="KW47">
        <v>24.710035360999299</v>
      </c>
      <c r="KX47">
        <v>17.301795895201</v>
      </c>
      <c r="KY47">
        <v>-44.4677128149672</v>
      </c>
      <c r="KZ47">
        <v>-260.675932667106</v>
      </c>
      <c r="LA47">
        <v>0.93283182455869096</v>
      </c>
      <c r="LB47">
        <v>25.096713571559999</v>
      </c>
      <c r="LC47">
        <v>25.386768329856</v>
      </c>
      <c r="LD47">
        <v>5.0407561780079799</v>
      </c>
      <c r="LE47">
        <v>24.762467192568899</v>
      </c>
      <c r="LF47">
        <v>17.2026009251021</v>
      </c>
      <c r="LG47">
        <v>-62.451561381485298</v>
      </c>
      <c r="LH47">
        <v>-415.06580681203502</v>
      </c>
      <c r="LI47">
        <v>14.723107756564101</v>
      </c>
      <c r="LJ47">
        <v>25.415503767233901</v>
      </c>
      <c r="LK47">
        <v>25.6528595556825</v>
      </c>
      <c r="LL47">
        <v>20.268051695768602</v>
      </c>
      <c r="LM47">
        <v>25.110951370060501</v>
      </c>
      <c r="LN47">
        <v>17.7014273054989</v>
      </c>
      <c r="LO47">
        <v>-11.931414886408399</v>
      </c>
      <c r="LP47">
        <v>-229.38658451081201</v>
      </c>
      <c r="LQ47">
        <v>24.739151942980801</v>
      </c>
      <c r="LR47">
        <v>19.748998577872001</v>
      </c>
      <c r="LS47">
        <v>16.314</v>
      </c>
      <c r="LT47">
        <v>24.397358404256799</v>
      </c>
      <c r="LU47">
        <v>-1392.0279873567499</v>
      </c>
      <c r="LV47">
        <v>21.183796707955</v>
      </c>
      <c r="LW47">
        <v>23.639424922760899</v>
      </c>
      <c r="LX47">
        <v>562.38004328081001</v>
      </c>
      <c r="LY47">
        <v>15.212666787571001</v>
      </c>
      <c r="LZ47">
        <v>19.872441396919001</v>
      </c>
      <c r="MA47">
        <v>16.314</v>
      </c>
      <c r="MB47">
        <v>9.6231052388283196</v>
      </c>
      <c r="MC47">
        <v>-885.78911276611404</v>
      </c>
      <c r="MD47">
        <v>21.306906598283401</v>
      </c>
      <c r="ME47">
        <v>23.742578364872699</v>
      </c>
      <c r="MF47">
        <v>351.19490857809501</v>
      </c>
      <c r="MG47">
        <v>25.060905176765498</v>
      </c>
      <c r="MH47">
        <v>19.872532499449001</v>
      </c>
      <c r="MI47">
        <v>16.314</v>
      </c>
      <c r="MJ47">
        <v>15.1757507263733</v>
      </c>
      <c r="MK47">
        <v>-1431.2871795928099</v>
      </c>
      <c r="ML47">
        <v>21.337104343819199</v>
      </c>
      <c r="MM47">
        <v>23.801575356641901</v>
      </c>
      <c r="MN47">
        <v>564.32219614535904</v>
      </c>
      <c r="MO47">
        <v>25.875498728016201</v>
      </c>
      <c r="MP47">
        <v>19.940399300786201</v>
      </c>
      <c r="MQ47">
        <v>16.314</v>
      </c>
      <c r="MR47">
        <v>16.663335825817601</v>
      </c>
      <c r="MS47">
        <v>-1000.10554896702</v>
      </c>
      <c r="MT47">
        <v>21.552776020154699</v>
      </c>
      <c r="MU47">
        <v>24.079688771509399</v>
      </c>
      <c r="MV47">
        <v>400.599051500982</v>
      </c>
      <c r="MW47">
        <v>58.884339629143497</v>
      </c>
      <c r="MX47">
        <v>22.884676894992701</v>
      </c>
      <c r="MY47">
        <v>24.008991644081501</v>
      </c>
      <c r="MZ47">
        <v>765.75799226312404</v>
      </c>
      <c r="NA47">
        <v>579.85681080930397</v>
      </c>
      <c r="NB47">
        <v>23.1369075656843</v>
      </c>
      <c r="NC47">
        <v>24.5917600756121</v>
      </c>
      <c r="ND47">
        <v>860.33278336566195</v>
      </c>
      <c r="NE47">
        <v>39.732588292375098</v>
      </c>
      <c r="NF47">
        <v>23.180502739567199</v>
      </c>
      <c r="NG47">
        <v>24.3372520905302</v>
      </c>
      <c r="NH47">
        <v>510.85396750467299</v>
      </c>
      <c r="NI47">
        <v>448.77808465959902</v>
      </c>
      <c r="NJ47">
        <v>23.357821131055701</v>
      </c>
      <c r="NK47">
        <v>24.734278924776699</v>
      </c>
      <c r="NL47">
        <v>553.076645815951</v>
      </c>
      <c r="NM47">
        <v>61.8107207337045</v>
      </c>
      <c r="NN47">
        <v>23.183150055334099</v>
      </c>
      <c r="NO47">
        <v>24.363093140100901</v>
      </c>
      <c r="NP47">
        <v>810.29065203209905</v>
      </c>
      <c r="NQ47">
        <v>690.32651147013098</v>
      </c>
      <c r="NR47">
        <v>23.3775947867036</v>
      </c>
      <c r="NS47">
        <v>24.7750266347423</v>
      </c>
      <c r="NT47">
        <v>883.19839873804801</v>
      </c>
      <c r="NU47">
        <v>50.922194220234601</v>
      </c>
      <c r="NV47">
        <v>23.316872251156099</v>
      </c>
      <c r="NW47">
        <v>24.592269317497401</v>
      </c>
      <c r="NX47">
        <v>1.7</v>
      </c>
      <c r="NY47">
        <v>545.102775876853</v>
      </c>
      <c r="NZ47">
        <v>418.32046523942898</v>
      </c>
      <c r="OA47">
        <v>23.590641200673598</v>
      </c>
      <c r="OB47">
        <v>24.9836947501569</v>
      </c>
      <c r="OC47">
        <v>1.7</v>
      </c>
      <c r="OD47">
        <v>610.29205596259601</v>
      </c>
      <c r="OE47">
        <v>1.7</v>
      </c>
      <c r="OF47">
        <v>1.7</v>
      </c>
      <c r="OG47">
        <v>59.718239553639997</v>
      </c>
      <c r="OH47">
        <v>22.940021198885301</v>
      </c>
      <c r="OI47">
        <v>24.142848249439499</v>
      </c>
      <c r="OJ47">
        <v>818.40101282208798</v>
      </c>
      <c r="OK47">
        <v>602.34464080179703</v>
      </c>
      <c r="OL47">
        <v>23.2225540684137</v>
      </c>
      <c r="OM47">
        <v>24.710889724336099</v>
      </c>
      <c r="ON47">
        <v>880.49413069655395</v>
      </c>
      <c r="OO47">
        <v>40.170703853659496</v>
      </c>
      <c r="OP47">
        <v>23.197935316343202</v>
      </c>
      <c r="OQ47">
        <v>24.4263868864447</v>
      </c>
      <c r="OR47">
        <v>542.838270214315</v>
      </c>
      <c r="OS47">
        <v>459.19476833137099</v>
      </c>
      <c r="OT47">
        <v>23.408367996037502</v>
      </c>
      <c r="OU47">
        <v>24.816194750612901</v>
      </c>
      <c r="OV47">
        <v>563.86173915581196</v>
      </c>
      <c r="OW47">
        <v>62.6427675807928</v>
      </c>
      <c r="OX47">
        <v>23.219364688318102</v>
      </c>
      <c r="OY47">
        <v>24.460720866669899</v>
      </c>
      <c r="OZ47">
        <v>864.93359145655404</v>
      </c>
      <c r="PA47">
        <v>713.96442583539294</v>
      </c>
      <c r="PB47">
        <v>23.4445518642504</v>
      </c>
      <c r="PC47">
        <v>24.868641220986799</v>
      </c>
      <c r="PD47">
        <v>903.02506603605696</v>
      </c>
      <c r="PE47">
        <v>51.253405291598</v>
      </c>
      <c r="PF47">
        <v>23.362684026200501</v>
      </c>
      <c r="PG47">
        <v>24.691739896859101</v>
      </c>
      <c r="PH47">
        <v>1.7961707074547599</v>
      </c>
      <c r="PI47">
        <v>586.15824898665801</v>
      </c>
      <c r="PJ47">
        <v>445.75918668900903</v>
      </c>
      <c r="PK47">
        <v>23.659408843007999</v>
      </c>
      <c r="PL47">
        <v>25.090639170570402</v>
      </c>
      <c r="PM47">
        <v>1.7</v>
      </c>
      <c r="PN47">
        <v>625.39612436791504</v>
      </c>
      <c r="PO47">
        <v>24.3193060302901</v>
      </c>
      <c r="PP47">
        <v>24.435891480966198</v>
      </c>
      <c r="PQ47">
        <v>24.4901748085538</v>
      </c>
      <c r="PR47">
        <v>24.793006478114599</v>
      </c>
      <c r="PS47">
        <v>24.1779568360855</v>
      </c>
      <c r="PT47">
        <v>24.895284855481901</v>
      </c>
      <c r="PU47">
        <v>25.0169480729928</v>
      </c>
      <c r="PV47">
        <v>25.063269215885601</v>
      </c>
      <c r="PW47">
        <v>25.2950696984601</v>
      </c>
      <c r="PX47">
        <v>24.742949272195698</v>
      </c>
      <c r="PY47">
        <v>25.0512013549465</v>
      </c>
      <c r="PZ47">
        <v>25.128610707202601</v>
      </c>
      <c r="QA47">
        <v>25.184435945776599</v>
      </c>
      <c r="QB47">
        <v>25.4360432195115</v>
      </c>
      <c r="QC47">
        <v>25.098365762996401</v>
      </c>
      <c r="QD47">
        <v>22.1379605372403</v>
      </c>
      <c r="QE47">
        <v>24.612259554578898</v>
      </c>
      <c r="QF47">
        <v>24.892395642670099</v>
      </c>
      <c r="QG47">
        <v>24.908404300184401</v>
      </c>
      <c r="QH47">
        <v>25.0772187370778</v>
      </c>
      <c r="QI47">
        <v>24.929491349349298</v>
      </c>
      <c r="QJ47">
        <v>24.7329726143705</v>
      </c>
      <c r="QK47">
        <v>24.867166083797901</v>
      </c>
      <c r="QL47">
        <v>24.9021434082882</v>
      </c>
      <c r="QM47">
        <v>25.062353349803701</v>
      </c>
      <c r="QN47">
        <v>433.51406695200097</v>
      </c>
      <c r="QO47">
        <v>25.078719620474899</v>
      </c>
      <c r="QP47">
        <v>-403.57641705615902</v>
      </c>
      <c r="QQ47">
        <v>24.835952160255601</v>
      </c>
      <c r="QR47">
        <v>24.945681913438399</v>
      </c>
      <c r="QS47">
        <v>24.984633845201099</v>
      </c>
      <c r="QT47">
        <v>25.149476608139501</v>
      </c>
      <c r="QU47">
        <v>25.0649075434</v>
      </c>
      <c r="QV47">
        <v>18.656122941226901</v>
      </c>
      <c r="QW47">
        <v>22112.930944932901</v>
      </c>
      <c r="QX47">
        <v>0</v>
      </c>
      <c r="QY47">
        <v>14643.722814770201</v>
      </c>
      <c r="QZ47">
        <v>0</v>
      </c>
      <c r="RA47">
        <v>0</v>
      </c>
      <c r="RB47">
        <v>4252.5282670944998</v>
      </c>
      <c r="RC47">
        <v>0</v>
      </c>
      <c r="RD47">
        <v>2821.29418737673</v>
      </c>
      <c r="RE47">
        <v>7096.19637980675</v>
      </c>
      <c r="RF47">
        <v>0</v>
      </c>
      <c r="RG47">
        <v>4716.5036419400203</v>
      </c>
      <c r="RH47">
        <v>0</v>
      </c>
      <c r="RI47">
        <v>0</v>
      </c>
      <c r="RJ47">
        <v>2265.4584446882</v>
      </c>
      <c r="RK47">
        <v>24.905213078867799</v>
      </c>
      <c r="RL47">
        <v>-2267.0836772850398</v>
      </c>
      <c r="RM47">
        <v>-6583.8447255868296</v>
      </c>
      <c r="RN47">
        <v>-2267.0836772850398</v>
      </c>
      <c r="RO47">
        <v>0</v>
      </c>
      <c r="RP47">
        <v>1385.19732653815</v>
      </c>
      <c r="RQ47">
        <v>25.348899804374</v>
      </c>
      <c r="RR47">
        <v>-1385.1311856532</v>
      </c>
      <c r="RS47">
        <v>-4088.7972423134001</v>
      </c>
      <c r="RT47">
        <v>-1385.1311856532</v>
      </c>
      <c r="RU47">
        <v>0</v>
      </c>
      <c r="RV47">
        <v>2235.9616738196301</v>
      </c>
      <c r="RW47">
        <v>25.326633791814899</v>
      </c>
      <c r="RX47">
        <v>-2239.6450509357201</v>
      </c>
      <c r="RY47">
        <v>-6523.1388431528403</v>
      </c>
      <c r="RZ47">
        <v>-2239.6450509357201</v>
      </c>
      <c r="SA47">
        <v>0</v>
      </c>
      <c r="SB47">
        <v>1598.55150860605</v>
      </c>
      <c r="SC47">
        <v>25.361430996040902</v>
      </c>
      <c r="SD47">
        <v>-1605.7669614490401</v>
      </c>
      <c r="SE47">
        <v>-4318.0236639148698</v>
      </c>
      <c r="SF47">
        <v>-1605.7669614490401</v>
      </c>
      <c r="SG47">
        <v>0</v>
      </c>
      <c r="SH47">
        <v>9724.2414287063402</v>
      </c>
      <c r="SI47">
        <v>25.6810258626132</v>
      </c>
      <c r="SJ47">
        <v>-9770.9686855167492</v>
      </c>
      <c r="SK47">
        <v>-31039.6766748954</v>
      </c>
      <c r="SL47">
        <v>-9770.9686855167492</v>
      </c>
      <c r="SM47">
        <v>21.1111</v>
      </c>
      <c r="SN47">
        <v>23.8889</v>
      </c>
      <c r="SO47">
        <v>243.211848267715</v>
      </c>
      <c r="SP47">
        <v>0</v>
      </c>
      <c r="SQ47">
        <v>24.635015903780499</v>
      </c>
      <c r="SR47">
        <v>0</v>
      </c>
      <c r="SS47">
        <v>0</v>
      </c>
      <c r="ST47">
        <v>0</v>
      </c>
      <c r="SU47">
        <v>157.699306005528</v>
      </c>
      <c r="SV47">
        <v>0</v>
      </c>
      <c r="SW47">
        <v>24.931034440323099</v>
      </c>
      <c r="SX47">
        <v>0</v>
      </c>
      <c r="SY47">
        <v>0</v>
      </c>
      <c r="SZ47">
        <v>0</v>
      </c>
      <c r="TA47">
        <v>245.748695990616</v>
      </c>
      <c r="TB47">
        <v>0</v>
      </c>
      <c r="TC47">
        <v>24.9681470531531</v>
      </c>
      <c r="TD47">
        <v>0</v>
      </c>
      <c r="TE47">
        <v>0</v>
      </c>
      <c r="TF47">
        <v>0</v>
      </c>
      <c r="TG47">
        <v>133.191522151372</v>
      </c>
      <c r="TH47">
        <v>0</v>
      </c>
      <c r="TI47">
        <v>25.1697173142046</v>
      </c>
      <c r="TJ47">
        <v>0</v>
      </c>
      <c r="TK47">
        <v>0</v>
      </c>
      <c r="TL47">
        <v>0</v>
      </c>
      <c r="TM47">
        <v>2101.0115039341899</v>
      </c>
      <c r="TN47">
        <v>0</v>
      </c>
      <c r="TO47">
        <v>24.546991844465602</v>
      </c>
      <c r="TP47">
        <v>0</v>
      </c>
      <c r="TQ47">
        <v>0</v>
      </c>
      <c r="TR47">
        <v>0</v>
      </c>
      <c r="TS47">
        <v>0</v>
      </c>
      <c r="TT47">
        <v>2867.3472338543302</v>
      </c>
      <c r="TU47">
        <v>24.570660373259098</v>
      </c>
      <c r="TV47">
        <v>-2868.77285696217</v>
      </c>
      <c r="TW47">
        <v>-7253.04435783393</v>
      </c>
      <c r="TX47">
        <v>-2868.77285696217</v>
      </c>
      <c r="TY47">
        <v>0</v>
      </c>
      <c r="TZ47">
        <v>1865.33999890213</v>
      </c>
      <c r="UA47">
        <v>24.717384094602998</v>
      </c>
      <c r="UB47">
        <v>-1866.84037053216</v>
      </c>
      <c r="UC47">
        <v>-4729.8851724557398</v>
      </c>
      <c r="UD47">
        <v>-1866.84037053216</v>
      </c>
      <c r="UE47">
        <v>0</v>
      </c>
      <c r="UF47">
        <v>2963.5946289417798</v>
      </c>
      <c r="UG47">
        <v>24.7410176006908</v>
      </c>
      <c r="UH47">
        <v>-2965.9212980853699</v>
      </c>
      <c r="UI47">
        <v>-7441.2998848322904</v>
      </c>
      <c r="UJ47">
        <v>-2965.9212980853699</v>
      </c>
      <c r="UK47">
        <v>0</v>
      </c>
      <c r="UL47">
        <v>2051.0164700373598</v>
      </c>
      <c r="UM47">
        <v>24.829637001147301</v>
      </c>
      <c r="UN47">
        <v>-2057.3515039957701</v>
      </c>
      <c r="UO47">
        <v>-4847.8382502111399</v>
      </c>
      <c r="UP47">
        <v>-2057.3515039957701</v>
      </c>
      <c r="UQ47">
        <v>0</v>
      </c>
      <c r="UR47">
        <v>11974.953905820201</v>
      </c>
      <c r="US47">
        <v>25.4144899687542</v>
      </c>
      <c r="UT47">
        <v>-12025.4004365204</v>
      </c>
      <c r="UU47">
        <v>-33785.410152999801</v>
      </c>
      <c r="UV47">
        <v>-12025.4004365204</v>
      </c>
      <c r="UW47">
        <v>21.1111</v>
      </c>
      <c r="UX47">
        <v>23.8889</v>
      </c>
      <c r="UY47">
        <v>148.39690881346101</v>
      </c>
      <c r="UZ47">
        <v>0</v>
      </c>
      <c r="VA47">
        <v>24.633809634256998</v>
      </c>
      <c r="VB47">
        <v>0</v>
      </c>
      <c r="VC47">
        <v>0</v>
      </c>
      <c r="VD47">
        <v>0</v>
      </c>
      <c r="VE47">
        <v>96.075765386272906</v>
      </c>
      <c r="VF47">
        <v>0</v>
      </c>
      <c r="VG47">
        <v>24.890170156654001</v>
      </c>
      <c r="VH47">
        <v>0</v>
      </c>
      <c r="VI47">
        <v>0</v>
      </c>
      <c r="VJ47">
        <v>0</v>
      </c>
      <c r="VK47">
        <v>137.434507248681</v>
      </c>
      <c r="VL47">
        <v>0</v>
      </c>
      <c r="VM47">
        <v>24.9082461279401</v>
      </c>
      <c r="VN47">
        <v>0</v>
      </c>
      <c r="VO47">
        <v>0</v>
      </c>
      <c r="VP47">
        <v>0</v>
      </c>
      <c r="VQ47">
        <v>46.088025196388998</v>
      </c>
      <c r="VR47">
        <v>0</v>
      </c>
      <c r="VS47">
        <v>25.036388379380899</v>
      </c>
      <c r="VT47">
        <v>0</v>
      </c>
      <c r="VU47">
        <v>0</v>
      </c>
      <c r="VV47">
        <v>0</v>
      </c>
      <c r="VW47">
        <v>1914.24717910092</v>
      </c>
      <c r="VX47">
        <v>0</v>
      </c>
      <c r="VY47">
        <v>24.7283000878945</v>
      </c>
      <c r="VZ47">
        <v>0</v>
      </c>
      <c r="WA47">
        <v>0</v>
      </c>
      <c r="WB47">
        <v>0</v>
      </c>
      <c r="WC47">
        <v>0</v>
      </c>
      <c r="WD47">
        <v>3007.8241912756098</v>
      </c>
      <c r="WE47">
        <v>24.6207029655646</v>
      </c>
      <c r="WF47">
        <v>-3010.6477496449502</v>
      </c>
      <c r="WG47">
        <v>-7352.1926557325796</v>
      </c>
      <c r="WH47">
        <v>-3010.6477496449502</v>
      </c>
      <c r="WI47">
        <v>6944093.3807033198</v>
      </c>
      <c r="WJ47">
        <v>0</v>
      </c>
      <c r="WK47">
        <v>1928.9148279731401</v>
      </c>
      <c r="WL47">
        <v>24.762753119674301</v>
      </c>
      <c r="WM47">
        <v>-1930.7980587229199</v>
      </c>
      <c r="WN47">
        <v>-4758.6332481074296</v>
      </c>
      <c r="WO47">
        <v>-1930.7980587229199</v>
      </c>
      <c r="WP47">
        <v>21.1111</v>
      </c>
      <c r="WQ47">
        <v>23.8889</v>
      </c>
      <c r="WR47">
        <v>0</v>
      </c>
      <c r="WS47">
        <v>3073.6568409625702</v>
      </c>
      <c r="WT47">
        <v>24.784831744625599</v>
      </c>
      <c r="WU47">
        <v>-3077.2302740785899</v>
      </c>
      <c r="WV47">
        <v>-7503.8210971525796</v>
      </c>
      <c r="WW47">
        <v>-3077.2302740785899</v>
      </c>
      <c r="WX47">
        <v>7712968.7670994904</v>
      </c>
      <c r="WY47">
        <v>0</v>
      </c>
      <c r="WZ47">
        <v>2142.4913241943</v>
      </c>
      <c r="XA47">
        <v>24.862909996767499</v>
      </c>
      <c r="XB47">
        <v>-2151.118141638</v>
      </c>
      <c r="XC47">
        <v>-4922.8136934774902</v>
      </c>
      <c r="XD47">
        <v>-2151.118141638</v>
      </c>
      <c r="XE47">
        <v>0</v>
      </c>
      <c r="XF47">
        <v>13717.304521079101</v>
      </c>
      <c r="XG47">
        <v>25.031449323803599</v>
      </c>
      <c r="XH47">
        <v>-13779.4928729557</v>
      </c>
      <c r="XI47">
        <v>-36817.131981752202</v>
      </c>
      <c r="XJ47">
        <v>-13779.4928729557</v>
      </c>
      <c r="XK47">
        <v>21.1111</v>
      </c>
      <c r="XL47">
        <v>23.8889</v>
      </c>
      <c r="XM47">
        <v>26.076203288666001</v>
      </c>
      <c r="XN47">
        <v>0.78834399617789996</v>
      </c>
      <c r="XO47">
        <v>24.815159765415299</v>
      </c>
      <c r="XP47">
        <v>0</v>
      </c>
      <c r="XQ47">
        <v>0</v>
      </c>
      <c r="XR47">
        <v>0</v>
      </c>
      <c r="XS47">
        <v>44.0126173437448</v>
      </c>
      <c r="XT47">
        <v>0</v>
      </c>
      <c r="XU47">
        <v>25.008047466969298</v>
      </c>
      <c r="XV47">
        <v>0</v>
      </c>
      <c r="XW47">
        <v>0</v>
      </c>
      <c r="XX47">
        <v>0</v>
      </c>
      <c r="XY47">
        <v>51.473519518556699</v>
      </c>
      <c r="XZ47">
        <v>0</v>
      </c>
      <c r="YA47">
        <v>25.0333828817888</v>
      </c>
      <c r="YB47">
        <v>0</v>
      </c>
      <c r="YC47">
        <v>0</v>
      </c>
      <c r="YD47">
        <v>0</v>
      </c>
      <c r="YE47">
        <v>0</v>
      </c>
      <c r="YF47">
        <v>36.569472424086598</v>
      </c>
      <c r="YG47">
        <v>25.207183325494999</v>
      </c>
      <c r="YH47">
        <v>0</v>
      </c>
      <c r="YI47">
        <v>0</v>
      </c>
      <c r="YJ47">
        <v>0</v>
      </c>
      <c r="YK47">
        <v>559.52433852549802</v>
      </c>
      <c r="YL47">
        <v>0</v>
      </c>
      <c r="YM47">
        <v>25.1557888681732</v>
      </c>
      <c r="YN47">
        <v>0</v>
      </c>
      <c r="YO47">
        <v>0</v>
      </c>
      <c r="YP47">
        <v>0</v>
      </c>
      <c r="YQ47">
        <v>0</v>
      </c>
      <c r="YR47">
        <v>622.33119228908197</v>
      </c>
      <c r="YS47">
        <v>19.687066613581599</v>
      </c>
      <c r="YT47">
        <v>0</v>
      </c>
      <c r="YU47">
        <v>0</v>
      </c>
      <c r="YV47">
        <v>0</v>
      </c>
      <c r="YW47">
        <v>0</v>
      </c>
      <c r="YX47">
        <v>382.08582440331401</v>
      </c>
      <c r="YY47">
        <v>19.835860862938102</v>
      </c>
      <c r="YZ47">
        <v>0</v>
      </c>
      <c r="ZA47">
        <v>0</v>
      </c>
      <c r="ZB47">
        <v>0</v>
      </c>
      <c r="ZC47">
        <v>0</v>
      </c>
      <c r="ZD47">
        <v>615.19316794190604</v>
      </c>
      <c r="ZE47">
        <v>19.833350971858501</v>
      </c>
      <c r="ZF47">
        <v>0</v>
      </c>
      <c r="ZG47">
        <v>0</v>
      </c>
      <c r="ZH47">
        <v>0</v>
      </c>
      <c r="ZI47">
        <v>0</v>
      </c>
      <c r="ZJ47">
        <v>452.19803466492999</v>
      </c>
      <c r="ZK47">
        <v>19.871182581799101</v>
      </c>
      <c r="ZL47">
        <v>0</v>
      </c>
      <c r="ZM47">
        <v>0</v>
      </c>
      <c r="ZN47">
        <v>0</v>
      </c>
      <c r="ZO47">
        <v>0</v>
      </c>
      <c r="ZP47">
        <v>7248.4708754024896</v>
      </c>
      <c r="ZQ47">
        <v>18.2853425578305</v>
      </c>
      <c r="ZR47">
        <v>0</v>
      </c>
      <c r="ZS47">
        <v>0</v>
      </c>
      <c r="ZT47">
        <v>0</v>
      </c>
      <c r="ZU47">
        <v>0</v>
      </c>
      <c r="ZV47">
        <v>1723.1207898564301</v>
      </c>
      <c r="ZW47">
        <v>20.851014160131299</v>
      </c>
      <c r="ZX47">
        <v>0</v>
      </c>
      <c r="ZY47">
        <v>0</v>
      </c>
      <c r="ZZ47">
        <v>0</v>
      </c>
      <c r="AAA47">
        <v>0</v>
      </c>
      <c r="AAB47">
        <v>1131.8542093813201</v>
      </c>
      <c r="AAC47">
        <v>21.041389561275999</v>
      </c>
      <c r="AAD47">
        <v>0</v>
      </c>
      <c r="AAE47">
        <v>0</v>
      </c>
      <c r="AAF47">
        <v>0</v>
      </c>
      <c r="AAG47">
        <v>0</v>
      </c>
      <c r="AAH47">
        <v>1794.54958229573</v>
      </c>
      <c r="AAI47">
        <v>21.0290099876099</v>
      </c>
      <c r="AAJ47">
        <v>0</v>
      </c>
      <c r="AAK47">
        <v>0</v>
      </c>
      <c r="AAL47">
        <v>0</v>
      </c>
      <c r="AAM47">
        <v>0</v>
      </c>
      <c r="AAN47">
        <v>1234.84929558311</v>
      </c>
      <c r="AAO47">
        <v>21.038640800828698</v>
      </c>
      <c r="AAP47">
        <v>0</v>
      </c>
      <c r="AAQ47">
        <v>0</v>
      </c>
      <c r="AAR47">
        <v>0</v>
      </c>
      <c r="AAS47">
        <v>0</v>
      </c>
      <c r="AAT47">
        <v>13110.7316148318</v>
      </c>
      <c r="AAU47">
        <v>18.656967799668401</v>
      </c>
      <c r="AAV47">
        <v>0</v>
      </c>
      <c r="AAW47">
        <v>0</v>
      </c>
      <c r="AAX47">
        <v>0</v>
      </c>
      <c r="AAY47">
        <v>0</v>
      </c>
      <c r="AAZ47">
        <v>1796.7115937805199</v>
      </c>
      <c r="ABA47">
        <v>20.8846798301145</v>
      </c>
      <c r="ABB47">
        <v>0</v>
      </c>
      <c r="ABC47">
        <v>0</v>
      </c>
      <c r="ABD47">
        <v>0</v>
      </c>
      <c r="ABE47">
        <v>0</v>
      </c>
      <c r="ABF47">
        <v>1175.25822596385</v>
      </c>
      <c r="ABG47">
        <v>21.048409015655299</v>
      </c>
      <c r="ABH47">
        <v>0</v>
      </c>
      <c r="ABI47">
        <v>0</v>
      </c>
      <c r="ABJ47">
        <v>0</v>
      </c>
      <c r="ABK47">
        <v>0</v>
      </c>
      <c r="ABL47">
        <v>1869.7905873145201</v>
      </c>
      <c r="ABM47">
        <v>21.045123074278202</v>
      </c>
      <c r="ABN47">
        <v>0</v>
      </c>
      <c r="ABO47">
        <v>0</v>
      </c>
      <c r="ABP47">
        <v>0</v>
      </c>
      <c r="ABQ47">
        <v>0</v>
      </c>
      <c r="ABR47">
        <v>1291.09691929164</v>
      </c>
      <c r="ABS47">
        <v>21.046919147128001</v>
      </c>
      <c r="ABT47">
        <v>0</v>
      </c>
      <c r="ABU47">
        <v>0</v>
      </c>
      <c r="ABV47">
        <v>0</v>
      </c>
      <c r="ABW47">
        <v>0</v>
      </c>
      <c r="ABX47">
        <v>14187.406897824099</v>
      </c>
      <c r="ABY47">
        <v>18.656122941226901</v>
      </c>
      <c r="ABZ47">
        <v>0</v>
      </c>
      <c r="ACA47">
        <v>0</v>
      </c>
      <c r="ACB47">
        <v>0</v>
      </c>
      <c r="ACC47">
        <v>0.78190864865392296</v>
      </c>
      <c r="ACD47">
        <v>55939788.858283803</v>
      </c>
      <c r="ACE47">
        <v>98782.749452366494</v>
      </c>
      <c r="ACF47">
        <v>22.024216780186599</v>
      </c>
      <c r="ACG47">
        <v>7.22</v>
      </c>
      <c r="ACH47">
        <v>1.5960172314552801</v>
      </c>
      <c r="ACI47">
        <v>114321.57969077901</v>
      </c>
      <c r="ACJ47">
        <v>6.3596078015639099</v>
      </c>
      <c r="ACK47">
        <v>21.1168032602076</v>
      </c>
      <c r="ACL47">
        <v>25.626947041234001</v>
      </c>
      <c r="ACM47">
        <v>6.0640328869694899</v>
      </c>
      <c r="ACN47">
        <v>0</v>
      </c>
      <c r="ACO47">
        <v>0</v>
      </c>
      <c r="ACP47">
        <v>89406.139634507606</v>
      </c>
      <c r="ACR47">
        <v>27104.970218220999</v>
      </c>
      <c r="ACT47">
        <v>116511.109852729</v>
      </c>
      <c r="ACV47">
        <v>25.771849514447698</v>
      </c>
      <c r="ACW47">
        <v>23.895888960293998</v>
      </c>
      <c r="ACX47">
        <v>1.7</v>
      </c>
      <c r="ACY47">
        <v>7.0535616231388998</v>
      </c>
      <c r="ACZ47">
        <v>0.749718523613916</v>
      </c>
      <c r="ADA47">
        <v>25.6521388876738</v>
      </c>
      <c r="ADB47">
        <v>23.899131391777701</v>
      </c>
      <c r="ADC47">
        <v>1.7</v>
      </c>
      <c r="ADD47">
        <v>6.7483068971451896</v>
      </c>
      <c r="ADE47">
        <v>0.74969490700684904</v>
      </c>
      <c r="ADF47">
        <v>25.592074561025601</v>
      </c>
      <c r="ADG47">
        <v>23.851891909060701</v>
      </c>
      <c r="ADH47">
        <v>1.7</v>
      </c>
      <c r="ADI47">
        <v>5.5977731589812301</v>
      </c>
      <c r="ADJ47">
        <v>0.74944363753920695</v>
      </c>
      <c r="ADK47">
        <v>25.1821939873914</v>
      </c>
      <c r="ADL47">
        <v>23.9035505932859</v>
      </c>
      <c r="ADM47">
        <v>1.7</v>
      </c>
      <c r="ADN47">
        <v>12.117377351347599</v>
      </c>
      <c r="ADO47">
        <v>0.75075416589114796</v>
      </c>
      <c r="ADP47">
        <v>25.574584888627498</v>
      </c>
      <c r="ADQ47">
        <v>23.888150921730102</v>
      </c>
      <c r="ADR47">
        <v>1.7</v>
      </c>
      <c r="ADS47">
        <v>4.6723977571908097</v>
      </c>
      <c r="ADT47">
        <v>0.701367396297366</v>
      </c>
      <c r="ADU47">
        <v>25.5803583731917</v>
      </c>
      <c r="ADV47">
        <v>23.8890748621494</v>
      </c>
      <c r="ADW47">
        <v>1.7</v>
      </c>
      <c r="ADX47">
        <v>6.9789038262138998</v>
      </c>
      <c r="ADY47">
        <v>0.70079177781569002</v>
      </c>
      <c r="ADZ47">
        <v>25.614339171947599</v>
      </c>
      <c r="AEA47">
        <v>23.924723542320599</v>
      </c>
      <c r="AEB47">
        <v>1.7</v>
      </c>
      <c r="AEC47">
        <v>5.4575293788910901</v>
      </c>
      <c r="AED47">
        <v>0.70001368289523302</v>
      </c>
      <c r="AEE47">
        <v>24.821573304098699</v>
      </c>
      <c r="AEF47">
        <v>23.907002298763</v>
      </c>
      <c r="AEG47">
        <v>1.7</v>
      </c>
      <c r="AEH47">
        <v>10.401962174540101</v>
      </c>
      <c r="AEI47">
        <v>0.75029609937045905</v>
      </c>
      <c r="AEJ47">
        <v>25.0900297498493</v>
      </c>
      <c r="AEK47">
        <v>23.909184807411599</v>
      </c>
      <c r="AEL47">
        <v>1.7</v>
      </c>
      <c r="AEM47">
        <v>5.3179570292962204</v>
      </c>
      <c r="AEN47">
        <v>0.70035783611165603</v>
      </c>
      <c r="AEO47">
        <v>25.087391266731899</v>
      </c>
      <c r="AEP47">
        <v>23.9100319668674</v>
      </c>
      <c r="AEQ47">
        <v>1.7</v>
      </c>
      <c r="AER47">
        <v>6.69048574790604</v>
      </c>
      <c r="AES47">
        <v>0.70030929657472496</v>
      </c>
      <c r="AET47">
        <v>25.113610756278199</v>
      </c>
      <c r="AEU47">
        <v>23.923399130464698</v>
      </c>
      <c r="AEV47">
        <v>1.7</v>
      </c>
      <c r="AEW47">
        <v>5.3728350276391597</v>
      </c>
      <c r="AEX47">
        <v>0.69997078623500997</v>
      </c>
      <c r="AEY47">
        <v>24.8434022381579</v>
      </c>
      <c r="AEZ47">
        <v>23.908195879055999</v>
      </c>
      <c r="AFA47">
        <v>1.7</v>
      </c>
      <c r="AFB47">
        <v>8.4988050159423292</v>
      </c>
      <c r="AFC47">
        <v>0.75021880610437996</v>
      </c>
      <c r="AFD47">
        <v>25.094352858650399</v>
      </c>
      <c r="AFE47">
        <v>23.913722405367299</v>
      </c>
      <c r="AFF47">
        <v>1.7</v>
      </c>
      <c r="AFG47">
        <v>5.2903728503284002</v>
      </c>
      <c r="AFH47">
        <v>0.70029051160249001</v>
      </c>
      <c r="AFI47">
        <v>25.095114045700001</v>
      </c>
      <c r="AFJ47">
        <v>23.913996536981401</v>
      </c>
      <c r="AFK47">
        <v>1.7</v>
      </c>
      <c r="AFL47">
        <v>5.8738655564130804</v>
      </c>
      <c r="AFM47">
        <v>0.70022692101156403</v>
      </c>
      <c r="AFN47">
        <v>25.124281563894399</v>
      </c>
      <c r="AFO47">
        <v>23.9295678398375</v>
      </c>
      <c r="AFP47">
        <v>1.7</v>
      </c>
      <c r="AFQ47">
        <v>4.9530054165729203</v>
      </c>
      <c r="AFR47">
        <v>0.69981675245182495</v>
      </c>
      <c r="AFS47">
        <v>-0.60853317442983201</v>
      </c>
      <c r="AFT47">
        <v>-0.61961121476301895</v>
      </c>
      <c r="AFU47">
        <v>-0.56992583171634803</v>
      </c>
      <c r="AFV47">
        <v>-0.61494255184239099</v>
      </c>
      <c r="AFW47">
        <v>-0.535492865234794</v>
      </c>
      <c r="AFX47">
        <v>-0.55280855411343599</v>
      </c>
      <c r="AFY47">
        <v>-0.508679320579699</v>
      </c>
      <c r="AFZ47">
        <v>-0.54066526424954198</v>
      </c>
      <c r="AGA47">
        <v>-0.52132138703584396</v>
      </c>
      <c r="AGB47">
        <v>-0.53563363012635901</v>
      </c>
      <c r="AGC47">
        <v>-0.49312113123453</v>
      </c>
      <c r="AGD47">
        <v>-0.52757571165098405</v>
      </c>
      <c r="AGE47">
        <v>-0.63693786736545999</v>
      </c>
      <c r="AGF47">
        <v>-0.57264378651780101</v>
      </c>
      <c r="AGG47">
        <v>-0.53534979737109301</v>
      </c>
      <c r="AGH47">
        <v>0</v>
      </c>
      <c r="AGI47">
        <v>0</v>
      </c>
      <c r="AGJ47">
        <v>0</v>
      </c>
      <c r="AGK47">
        <v>0</v>
      </c>
      <c r="AGL47">
        <v>0</v>
      </c>
      <c r="AGM47">
        <v>0</v>
      </c>
      <c r="AGN47">
        <v>0</v>
      </c>
      <c r="AGO47">
        <v>0</v>
      </c>
      <c r="AGP47">
        <v>0</v>
      </c>
      <c r="AGQ47">
        <v>0</v>
      </c>
      <c r="AGR47">
        <v>0</v>
      </c>
      <c r="AGS47">
        <v>0</v>
      </c>
      <c r="AGT47">
        <v>0</v>
      </c>
      <c r="AGU47">
        <v>0</v>
      </c>
      <c r="AGV47">
        <v>0</v>
      </c>
      <c r="AGW47">
        <v>0</v>
      </c>
      <c r="AGX47">
        <v>0</v>
      </c>
      <c r="AGY47">
        <v>0</v>
      </c>
      <c r="AGZ47">
        <v>0</v>
      </c>
      <c r="AHA47">
        <v>0</v>
      </c>
      <c r="AHB47">
        <v>0</v>
      </c>
      <c r="AHC47">
        <v>0</v>
      </c>
      <c r="AHD47">
        <v>0</v>
      </c>
      <c r="AHE47">
        <v>0</v>
      </c>
      <c r="AHF47">
        <v>0</v>
      </c>
      <c r="AHG47">
        <v>0</v>
      </c>
      <c r="AHH47">
        <v>0</v>
      </c>
      <c r="AHI47">
        <v>0</v>
      </c>
      <c r="AHJ47">
        <v>0</v>
      </c>
      <c r="AHK47">
        <v>0</v>
      </c>
      <c r="AHL47">
        <v>0</v>
      </c>
      <c r="AHM47">
        <v>0</v>
      </c>
      <c r="AHN47">
        <v>0</v>
      </c>
      <c r="AHO47">
        <v>0</v>
      </c>
      <c r="AHP47">
        <v>0</v>
      </c>
      <c r="AHQ47">
        <v>0</v>
      </c>
      <c r="AHR47">
        <v>0</v>
      </c>
      <c r="AHS47">
        <v>0</v>
      </c>
      <c r="AHT47">
        <v>0</v>
      </c>
      <c r="AHU47">
        <v>0</v>
      </c>
      <c r="AHV47">
        <v>0</v>
      </c>
      <c r="AHW47">
        <v>0</v>
      </c>
      <c r="AHX47">
        <v>0</v>
      </c>
      <c r="AHY47">
        <v>0</v>
      </c>
      <c r="AHZ47">
        <v>0</v>
      </c>
      <c r="AIB47">
        <v>0</v>
      </c>
      <c r="AID47">
        <v>0</v>
      </c>
      <c r="AIF47">
        <v>0</v>
      </c>
      <c r="AIH47">
        <v>0</v>
      </c>
      <c r="AIJ47">
        <v>0</v>
      </c>
      <c r="AIL47">
        <v>0</v>
      </c>
      <c r="AIN47">
        <v>0</v>
      </c>
      <c r="AIP47">
        <v>0</v>
      </c>
      <c r="AIR47">
        <v>0</v>
      </c>
      <c r="AIT47">
        <v>0</v>
      </c>
      <c r="AIV47">
        <v>0</v>
      </c>
      <c r="AIX47">
        <v>0</v>
      </c>
      <c r="AIZ47">
        <v>0</v>
      </c>
      <c r="AJB47">
        <v>0</v>
      </c>
      <c r="AJD47">
        <v>0</v>
      </c>
      <c r="AJE47">
        <v>2.71568329834953E-3</v>
      </c>
      <c r="AJG47">
        <v>98659.008811755397</v>
      </c>
      <c r="AJJ47">
        <v>6096.8140024500399</v>
      </c>
      <c r="AJL47">
        <v>1319.80831288486</v>
      </c>
      <c r="AJM47">
        <v>53.956844397156701</v>
      </c>
      <c r="AJN47">
        <v>61.494879764714597</v>
      </c>
      <c r="AJO47">
        <v>103.065171772876</v>
      </c>
      <c r="AJP47">
        <v>247.68995699738099</v>
      </c>
      <c r="AJQ47">
        <v>56.151030496269499</v>
      </c>
      <c r="AJR47">
        <v>59.934568518064303</v>
      </c>
      <c r="AJS47">
        <v>92.703205274298995</v>
      </c>
      <c r="AJT47">
        <v>180.70467126175799</v>
      </c>
      <c r="AJU47">
        <v>23.370416156366701</v>
      </c>
      <c r="AJV47">
        <v>31.6757615757666</v>
      </c>
      <c r="AJW47">
        <v>37.8475880002959</v>
      </c>
      <c r="AJX47">
        <v>162.47507647304499</v>
      </c>
      <c r="AJY47">
        <v>0</v>
      </c>
      <c r="AJZ47">
        <v>0</v>
      </c>
      <c r="AKA47">
        <v>0</v>
      </c>
      <c r="AKB47">
        <v>98659.008811755295</v>
      </c>
      <c r="AKC47">
        <v>0</v>
      </c>
      <c r="AKD47">
        <v>0</v>
      </c>
      <c r="AKE47">
        <v>0</v>
      </c>
      <c r="AKF47">
        <v>0</v>
      </c>
      <c r="AKG47">
        <v>15.031517431740101</v>
      </c>
      <c r="AKH47">
        <v>15.031517431740101</v>
      </c>
      <c r="AKI47">
        <v>0</v>
      </c>
      <c r="AKJ47">
        <v>0</v>
      </c>
      <c r="AKK47">
        <v>0</v>
      </c>
      <c r="AKL47">
        <v>0</v>
      </c>
      <c r="AKM47">
        <v>0</v>
      </c>
      <c r="AKN47">
        <v>15.031517431740101</v>
      </c>
      <c r="AKO47">
        <v>15.031517431740101</v>
      </c>
      <c r="AKP47">
        <v>0</v>
      </c>
      <c r="AKQ47">
        <v>0</v>
      </c>
      <c r="AKR47">
        <v>0</v>
      </c>
      <c r="AKV47">
        <v>494962.56244485697</v>
      </c>
      <c r="AKZ47">
        <v>4674616.5748551702</v>
      </c>
      <c r="ALD47">
        <v>23.3949276585356</v>
      </c>
      <c r="ALE47">
        <v>21.11</v>
      </c>
      <c r="ALF47">
        <v>12.128065773938999</v>
      </c>
      <c r="ALG47">
        <v>115835.12725330199</v>
      </c>
      <c r="ALH47">
        <v>1602.4542889803599</v>
      </c>
      <c r="ALJ47">
        <v>15.0287630927316</v>
      </c>
      <c r="ALK47">
        <v>9.0165163676584892E-3</v>
      </c>
      <c r="ALL47">
        <v>9.3296454503113502</v>
      </c>
      <c r="ALM47">
        <v>22.917750000000002</v>
      </c>
      <c r="ALN47">
        <v>9.3296454503113502</v>
      </c>
      <c r="ALO47">
        <v>0</v>
      </c>
      <c r="ALP47">
        <v>24.877802504329502</v>
      </c>
      <c r="ALQ47">
        <v>9.5554327800673501E-3</v>
      </c>
      <c r="ALR47">
        <v>48.7170155674767</v>
      </c>
      <c r="ALS47">
        <v>9.3296454503113502</v>
      </c>
      <c r="ALT47">
        <v>15.028763329391101</v>
      </c>
      <c r="ALU47">
        <v>9.3296454503113502</v>
      </c>
      <c r="ALV47">
        <v>15.559999835751899</v>
      </c>
      <c r="ALW47">
        <v>9.3296454503113502</v>
      </c>
      <c r="ALX47">
        <v>7.22</v>
      </c>
      <c r="ALY47">
        <v>1.59601680419685E-3</v>
      </c>
      <c r="ALZ47">
        <v>22.005672943895899</v>
      </c>
      <c r="AMA47">
        <v>1.59601680419685E-3</v>
      </c>
      <c r="AMB47">
        <v>0</v>
      </c>
      <c r="AMC47">
        <v>22.024216780186599</v>
      </c>
      <c r="AMD47">
        <v>1.59601680419685E-3</v>
      </c>
      <c r="AME47">
        <v>22.005672943895899</v>
      </c>
      <c r="AMF47">
        <v>1.59601680419685E-3</v>
      </c>
      <c r="AMG47">
        <v>7.22</v>
      </c>
      <c r="AMH47">
        <v>1.59601680419685E-3</v>
      </c>
      <c r="AMI47">
        <v>1.21280625272207E-2</v>
      </c>
      <c r="AMJ47">
        <v>9.3296454503113502</v>
      </c>
      <c r="AMK47">
        <v>19.982064386491199</v>
      </c>
      <c r="AML47">
        <v>0.23049488686998701</v>
      </c>
      <c r="AMM47">
        <v>18.276446046470401</v>
      </c>
      <c r="AMN47">
        <v>1.05278407841696</v>
      </c>
      <c r="AMO47">
        <v>19.9273986840311</v>
      </c>
      <c r="AMP47">
        <v>0.199188364913539</v>
      </c>
      <c r="AMQ47">
        <v>20.0521437487801</v>
      </c>
      <c r="AMR47">
        <v>0.35865612607504299</v>
      </c>
      <c r="AMS47">
        <v>19.927835108875598</v>
      </c>
      <c r="AMT47">
        <v>0.32122369785489102</v>
      </c>
      <c r="AMU47">
        <v>18.648654881060001</v>
      </c>
      <c r="AMV47">
        <v>1.3881340786724801</v>
      </c>
      <c r="AMW47">
        <v>21.149180653385098</v>
      </c>
      <c r="AMX47">
        <v>0.384576361772827</v>
      </c>
      <c r="AMY47">
        <v>21.1466387705964</v>
      </c>
      <c r="AMZ47">
        <v>0.42006580018643802</v>
      </c>
      <c r="ANA47">
        <v>21.158952948798799</v>
      </c>
      <c r="ANB47">
        <v>0.63608709627428905</v>
      </c>
      <c r="ANC47">
        <v>21.158810282812901</v>
      </c>
      <c r="AND47">
        <v>0.61291525278507197</v>
      </c>
      <c r="ANE47">
        <v>18.646815323438499</v>
      </c>
      <c r="ANF47">
        <v>1.60374918400719</v>
      </c>
      <c r="ANG47">
        <v>21.155105843323899</v>
      </c>
      <c r="ANH47">
        <v>0.397849456410929</v>
      </c>
      <c r="ANI47">
        <v>21.1443578253573</v>
      </c>
      <c r="ANJ47">
        <v>0.43735725275208998</v>
      </c>
      <c r="ANK47">
        <v>21.099304806795899</v>
      </c>
      <c r="ANL47">
        <v>0.65273135793484405</v>
      </c>
      <c r="ANM47">
        <v>21.155078742433801</v>
      </c>
      <c r="ANN47">
        <v>0.63383245538476896</v>
      </c>
      <c r="ANO47">
        <v>2.16234715413042</v>
      </c>
      <c r="ANP47">
        <v>3.4417785896911099</v>
      </c>
      <c r="ANQ47">
        <v>3.72551970648983</v>
      </c>
      <c r="ANR47">
        <v>18.276446046470401</v>
      </c>
      <c r="ANS47">
        <v>19.832028196944002</v>
      </c>
      <c r="ANT47">
        <v>19.8704199431604</v>
      </c>
      <c r="ANU47">
        <v>19.832058819947999</v>
      </c>
      <c r="ANV47">
        <v>19.683930899670699</v>
      </c>
      <c r="ANW47">
        <v>18.648654881060001</v>
      </c>
      <c r="ANX47">
        <v>21.035120034670701</v>
      </c>
      <c r="ANY47">
        <v>21.027658224945</v>
      </c>
      <c r="ANZ47">
        <v>21.022107432510399</v>
      </c>
      <c r="AOA47">
        <v>20.842402735839499</v>
      </c>
      <c r="AOB47">
        <v>18.646815323438499</v>
      </c>
      <c r="AOC47">
        <v>21.0403738135774</v>
      </c>
      <c r="AOD47">
        <v>21.0329948102816</v>
      </c>
      <c r="AOE47">
        <v>21.036186850674</v>
      </c>
      <c r="AOF47">
        <v>20.874278988589602</v>
      </c>
      <c r="AOG47">
        <v>24.877802504329502</v>
      </c>
      <c r="AOH47">
        <v>9.3296454503113502</v>
      </c>
      <c r="AOI47">
        <v>24.992685783530199</v>
      </c>
      <c r="AOJ47">
        <v>9.3296454503113502</v>
      </c>
    </row>
    <row r="48" spans="1:1076">
      <c r="A48" t="s">
        <v>2992</v>
      </c>
      <c r="B48">
        <v>22.344249999999999</v>
      </c>
      <c r="D48">
        <v>16.474131905773</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15.1639463683315</v>
      </c>
      <c r="GC48">
        <v>-60.870355597771301</v>
      </c>
      <c r="GD48">
        <v>-148.82630717750499</v>
      </c>
      <c r="GE48">
        <v>9.1100025935801696</v>
      </c>
      <c r="GF48">
        <v>-28.879730999847698</v>
      </c>
      <c r="GG48">
        <v>-151.081446011445</v>
      </c>
      <c r="GH48">
        <v>21.204467534880798</v>
      </c>
      <c r="GI48">
        <v>-35.668539818385902</v>
      </c>
      <c r="GJ48">
        <v>-222.10523133733099</v>
      </c>
      <c r="GK48">
        <v>20.928924118371501</v>
      </c>
      <c r="GL48">
        <v>-3.6297182224292799</v>
      </c>
      <c r="GM48">
        <v>-98.670599728238798</v>
      </c>
      <c r="GN48">
        <v>-20.548653469267599</v>
      </c>
      <c r="GO48">
        <v>24.273763600465401</v>
      </c>
      <c r="GP48">
        <v>24.5291938326829</v>
      </c>
      <c r="GQ48">
        <v>-36.5212906677151</v>
      </c>
      <c r="GR48">
        <v>-178.055118996857</v>
      </c>
      <c r="GS48">
        <v>-483.64800871890901</v>
      </c>
      <c r="GT48">
        <v>-15.484332685707701</v>
      </c>
      <c r="GU48">
        <v>24.527611117244401</v>
      </c>
      <c r="GV48">
        <v>24.733170024783998</v>
      </c>
      <c r="GW48">
        <v>-27.013787855605202</v>
      </c>
      <c r="GX48">
        <v>-108.066707484669</v>
      </c>
      <c r="GY48">
        <v>-255.14572221105999</v>
      </c>
      <c r="GZ48">
        <v>-21.342381163935698</v>
      </c>
      <c r="HA48">
        <v>24.553960226013999</v>
      </c>
      <c r="HB48">
        <v>24.762224642871299</v>
      </c>
      <c r="HC48">
        <v>-42.029441075024302</v>
      </c>
      <c r="HD48">
        <v>-171.43975220791</v>
      </c>
      <c r="HE48">
        <v>-414.13755708711602</v>
      </c>
      <c r="HF48">
        <v>-6.9436115201563</v>
      </c>
      <c r="HG48">
        <v>24.7342852102318</v>
      </c>
      <c r="HH48">
        <v>24.921050887388301</v>
      </c>
      <c r="HI48">
        <v>-23.575371159234599</v>
      </c>
      <c r="HJ48">
        <v>-100.929039843382</v>
      </c>
      <c r="HK48">
        <v>-258.436867715983</v>
      </c>
      <c r="HL48">
        <v>69.071214544046498</v>
      </c>
      <c r="HM48">
        <v>25.201112094563499</v>
      </c>
      <c r="HN48">
        <v>25.296149315608702</v>
      </c>
      <c r="HO48">
        <v>130.65219937400701</v>
      </c>
      <c r="HP48">
        <v>49.042864117006197</v>
      </c>
      <c r="HQ48">
        <v>24.947772489079401</v>
      </c>
      <c r="HR48">
        <v>16.664038359400202</v>
      </c>
      <c r="HS48">
        <v>43.819249882619097</v>
      </c>
      <c r="HT48">
        <v>25.289593594021898</v>
      </c>
      <c r="HU48">
        <v>25.351557520537199</v>
      </c>
      <c r="HV48">
        <v>74.773656991856399</v>
      </c>
      <c r="HW48">
        <v>35.529830616787699</v>
      </c>
      <c r="HX48">
        <v>25.100315352859401</v>
      </c>
      <c r="HY48">
        <v>1.4489349055332901</v>
      </c>
      <c r="HZ48">
        <v>25.322478046214901</v>
      </c>
      <c r="IA48">
        <v>25.375913117283002</v>
      </c>
      <c r="IB48">
        <v>130.82696141990999</v>
      </c>
      <c r="IC48">
        <v>74.850398749828798</v>
      </c>
      <c r="ID48">
        <v>75.974792283611507</v>
      </c>
      <c r="IE48">
        <v>25.142118485035301</v>
      </c>
      <c r="IF48">
        <v>8.3198911591530909</v>
      </c>
      <c r="IG48">
        <v>18.968544598335701</v>
      </c>
      <c r="IH48">
        <v>25.401427092128198</v>
      </c>
      <c r="II48">
        <v>25.4162826818879</v>
      </c>
      <c r="IJ48">
        <v>84.139705056455597</v>
      </c>
      <c r="IK48">
        <v>20.3691684904637</v>
      </c>
      <c r="IL48">
        <v>75.942646461597903</v>
      </c>
      <c r="IM48">
        <v>87.595311311403904</v>
      </c>
      <c r="IN48">
        <v>25.282717870171201</v>
      </c>
      <c r="IO48">
        <v>0.62052111813163602</v>
      </c>
      <c r="IP48">
        <v>16.583584444461099</v>
      </c>
      <c r="IQ48">
        <v>53.9553627894825</v>
      </c>
      <c r="IR48">
        <v>26.045886326202901</v>
      </c>
      <c r="IS48">
        <v>29.276137264950499</v>
      </c>
      <c r="IT48">
        <v>19.7751658054651</v>
      </c>
      <c r="IU48">
        <v>-890.92383162184899</v>
      </c>
      <c r="IV48">
        <v>-13.466761720774601</v>
      </c>
      <c r="IW48">
        <v>24.532559889707802</v>
      </c>
      <c r="IX48">
        <v>24.947772489079401</v>
      </c>
      <c r="IY48">
        <v>-5.5326236190735596</v>
      </c>
      <c r="IZ48">
        <v>-132.63944064211299</v>
      </c>
      <c r="JA48">
        <v>-547.42742413131896</v>
      </c>
      <c r="JB48">
        <v>-10.5337195628294</v>
      </c>
      <c r="JC48">
        <v>24.739409534009202</v>
      </c>
      <c r="JD48">
        <v>25.100315352859401</v>
      </c>
      <c r="JE48">
        <v>-6.2881624138285002</v>
      </c>
      <c r="JF48">
        <v>-79.974181395647093</v>
      </c>
      <c r="JG48">
        <v>-295.57295024590599</v>
      </c>
      <c r="JH48">
        <v>-13.522587219644899</v>
      </c>
      <c r="JI48">
        <v>24.775370334508899</v>
      </c>
      <c r="JJ48">
        <v>25.142118485035301</v>
      </c>
      <c r="JK48">
        <v>-7.7116114168566599</v>
      </c>
      <c r="JL48">
        <v>-120.73021983682099</v>
      </c>
      <c r="JM48">
        <v>-470.049319365938</v>
      </c>
      <c r="JN48">
        <v>-2.0596052592719301</v>
      </c>
      <c r="JO48">
        <v>24.944420184859801</v>
      </c>
      <c r="JP48">
        <v>25.282717870171201</v>
      </c>
      <c r="JQ48">
        <v>0.29203290614837202</v>
      </c>
      <c r="JR48">
        <v>-0.94654413680112803</v>
      </c>
      <c r="JS48">
        <v>1.0710710442146301</v>
      </c>
      <c r="JT48">
        <v>-56.918985316830501</v>
      </c>
      <c r="JU48">
        <v>-272.06227628427598</v>
      </c>
      <c r="JV48">
        <v>79.996930411007398</v>
      </c>
      <c r="JW48">
        <v>93.744930505313903</v>
      </c>
      <c r="JX48">
        <v>36.042804732251099</v>
      </c>
      <c r="JY48">
        <v>48.906911272667799</v>
      </c>
      <c r="JZ48">
        <v>55.585832788250997</v>
      </c>
      <c r="KA48">
        <v>9.1720746942322204</v>
      </c>
      <c r="KB48">
        <v>83.069923312356806</v>
      </c>
      <c r="KC48">
        <v>109.11448205159201</v>
      </c>
      <c r="KD48">
        <v>21.124420836749799</v>
      </c>
      <c r="KE48">
        <v>82.2575394628564</v>
      </c>
      <c r="KF48">
        <v>24.267995636059499</v>
      </c>
      <c r="KG48">
        <v>14.756013950611401</v>
      </c>
      <c r="KH48">
        <v>0.78568546718988097</v>
      </c>
      <c r="KI48">
        <v>108.22432667237599</v>
      </c>
      <c r="KJ48">
        <v>27.046361322583</v>
      </c>
      <c r="KK48">
        <v>-5.2682289060338396</v>
      </c>
      <c r="KL48">
        <v>24.7601248592213</v>
      </c>
      <c r="KM48">
        <v>25.100031524542</v>
      </c>
      <c r="KN48">
        <v>2.0270556547867198</v>
      </c>
      <c r="KO48">
        <v>24.395587820568799</v>
      </c>
      <c r="KP48">
        <v>16.618067253256399</v>
      </c>
      <c r="KQ48">
        <v>-78.824957171162296</v>
      </c>
      <c r="KR48">
        <v>-449.26407526757902</v>
      </c>
      <c r="KS48">
        <v>-6.3638184300828797</v>
      </c>
      <c r="KT48">
        <v>24.8671879148873</v>
      </c>
      <c r="KU48">
        <v>25.1924746272819</v>
      </c>
      <c r="KV48">
        <v>-2.3515876566771801</v>
      </c>
      <c r="KW48">
        <v>24.516319789063601</v>
      </c>
      <c r="KX48">
        <v>16.722803141499401</v>
      </c>
      <c r="KY48">
        <v>-64.421746438583597</v>
      </c>
      <c r="KZ48">
        <v>-285.79572011884602</v>
      </c>
      <c r="LA48">
        <v>-7.1761242753840904</v>
      </c>
      <c r="LB48">
        <v>24.909077542965498</v>
      </c>
      <c r="LC48">
        <v>25.2392067592356</v>
      </c>
      <c r="LD48">
        <v>-2.5808287530489999</v>
      </c>
      <c r="LE48">
        <v>24.551542113812399</v>
      </c>
      <c r="LF48">
        <v>16.621954330506099</v>
      </c>
      <c r="LG48">
        <v>-95.660626255255394</v>
      </c>
      <c r="LH48">
        <v>-455.85847047970202</v>
      </c>
      <c r="LI48">
        <v>1.01211607437603</v>
      </c>
      <c r="LJ48">
        <v>25.093787549812902</v>
      </c>
      <c r="LK48">
        <v>25.3889616744991</v>
      </c>
      <c r="LL48">
        <v>3.36641784885227</v>
      </c>
      <c r="LM48">
        <v>24.753046496875999</v>
      </c>
      <c r="LN48">
        <v>17.1210667133039</v>
      </c>
      <c r="LO48">
        <v>-40.474523695920801</v>
      </c>
      <c r="LP48">
        <v>-264.23928875031203</v>
      </c>
      <c r="LQ48">
        <v>20.3002326834931</v>
      </c>
      <c r="LR48">
        <v>19.738581546962202</v>
      </c>
      <c r="LS48">
        <v>16.314</v>
      </c>
      <c r="LT48">
        <v>15.9045436992948</v>
      </c>
      <c r="LU48">
        <v>-1366.8285899239499</v>
      </c>
      <c r="LV48">
        <v>21.1437321824463</v>
      </c>
      <c r="LW48">
        <v>23.560190977835699</v>
      </c>
      <c r="LX48">
        <v>542.77079455647504</v>
      </c>
      <c r="LY48">
        <v>12.3261794504857</v>
      </c>
      <c r="LZ48">
        <v>19.858177067782801</v>
      </c>
      <c r="MA48">
        <v>16.314</v>
      </c>
      <c r="MB48">
        <v>2.6851307096293202</v>
      </c>
      <c r="MC48">
        <v>-872.10133403833197</v>
      </c>
      <c r="MD48">
        <v>21.263915386827101</v>
      </c>
      <c r="ME48">
        <v>23.6690833536748</v>
      </c>
      <c r="MF48">
        <v>337.41654991895501</v>
      </c>
      <c r="MG48">
        <v>19.834432892720599</v>
      </c>
      <c r="MH48">
        <v>19.856527105691999</v>
      </c>
      <c r="MI48">
        <v>16.314</v>
      </c>
      <c r="MJ48">
        <v>5.5234308786869004</v>
      </c>
      <c r="MK48">
        <v>-1398.3790329933599</v>
      </c>
      <c r="ML48">
        <v>21.283303675922699</v>
      </c>
      <c r="MM48">
        <v>23.709119971030901</v>
      </c>
      <c r="MN48">
        <v>540.49840323058402</v>
      </c>
      <c r="MO48">
        <v>17.881938060723101</v>
      </c>
      <c r="MP48">
        <v>19.916532705092902</v>
      </c>
      <c r="MQ48">
        <v>16.314</v>
      </c>
      <c r="MR48">
        <v>10.030688364540699</v>
      </c>
      <c r="MS48">
        <v>-936.07676234132305</v>
      </c>
      <c r="MT48">
        <v>21.428576659521401</v>
      </c>
      <c r="MU48">
        <v>23.879568395285901</v>
      </c>
      <c r="MV48">
        <v>370.07537941116698</v>
      </c>
      <c r="MW48">
        <v>54.090357865940497</v>
      </c>
      <c r="MX48">
        <v>22.884614902236098</v>
      </c>
      <c r="MY48">
        <v>23.968581756682099</v>
      </c>
      <c r="MZ48">
        <v>754.61101308724699</v>
      </c>
      <c r="NA48">
        <v>593.63490163481197</v>
      </c>
      <c r="NB48">
        <v>23.115141419831701</v>
      </c>
      <c r="NC48">
        <v>24.5366589013226</v>
      </c>
      <c r="ND48">
        <v>841.04775444553502</v>
      </c>
      <c r="NE48">
        <v>36.518083402218998</v>
      </c>
      <c r="NF48">
        <v>23.164732549058101</v>
      </c>
      <c r="NG48">
        <v>24.281236206818701</v>
      </c>
      <c r="NH48">
        <v>501.69177546625701</v>
      </c>
      <c r="NI48">
        <v>450.39749285999198</v>
      </c>
      <c r="NJ48">
        <v>23.3276844000384</v>
      </c>
      <c r="NK48">
        <v>24.675361726344899</v>
      </c>
      <c r="NL48">
        <v>540.49352370237102</v>
      </c>
      <c r="NM48">
        <v>56.206373382443402</v>
      </c>
      <c r="NN48">
        <v>23.1703169151121</v>
      </c>
      <c r="NO48">
        <v>24.301368332203801</v>
      </c>
      <c r="NP48">
        <v>796.369974131655</v>
      </c>
      <c r="NQ48">
        <v>700.35600630914701</v>
      </c>
      <c r="NR48">
        <v>23.344327174996</v>
      </c>
      <c r="NS48">
        <v>24.710021001917401</v>
      </c>
      <c r="NT48">
        <v>861.61574274928103</v>
      </c>
      <c r="NU48">
        <v>42.599689521122798</v>
      </c>
      <c r="NV48">
        <v>23.294578369516699</v>
      </c>
      <c r="NW48">
        <v>24.485898442756099</v>
      </c>
      <c r="NX48">
        <v>1.7</v>
      </c>
      <c r="NY48">
        <v>530.525088340254</v>
      </c>
      <c r="NZ48">
        <v>459.28765782025403</v>
      </c>
      <c r="OA48">
        <v>23.489133576377199</v>
      </c>
      <c r="OB48">
        <v>24.8338607123932</v>
      </c>
      <c r="OC48">
        <v>1.7</v>
      </c>
      <c r="OD48">
        <v>576.85216047359904</v>
      </c>
      <c r="OE48">
        <v>1.7</v>
      </c>
      <c r="OF48">
        <v>1.7</v>
      </c>
      <c r="OG48">
        <v>54.852721048852999</v>
      </c>
      <c r="OH48">
        <v>22.946375095495899</v>
      </c>
      <c r="OI48">
        <v>24.1097192595814</v>
      </c>
      <c r="OJ48">
        <v>787.38803607031798</v>
      </c>
      <c r="OK48">
        <v>612.55081157085601</v>
      </c>
      <c r="OL48">
        <v>23.1910447241264</v>
      </c>
      <c r="OM48">
        <v>24.625894658705899</v>
      </c>
      <c r="ON48">
        <v>855.60097964736701</v>
      </c>
      <c r="OO48">
        <v>36.961542703841801</v>
      </c>
      <c r="OP48">
        <v>23.188555191088302</v>
      </c>
      <c r="OQ48">
        <v>24.3777442006818</v>
      </c>
      <c r="OR48">
        <v>521.07584381596496</v>
      </c>
      <c r="OS48">
        <v>458.58956066187397</v>
      </c>
      <c r="OT48">
        <v>23.368456761187002</v>
      </c>
      <c r="OU48">
        <v>24.729911308760901</v>
      </c>
      <c r="OV48">
        <v>548.341870988182</v>
      </c>
      <c r="OW48">
        <v>56.962584062173299</v>
      </c>
      <c r="OX48">
        <v>23.210813337018202</v>
      </c>
      <c r="OY48">
        <v>24.408472744660401</v>
      </c>
      <c r="OZ48">
        <v>829.61847224036399</v>
      </c>
      <c r="PA48">
        <v>719.35602596945603</v>
      </c>
      <c r="PB48">
        <v>23.398886190491201</v>
      </c>
      <c r="PC48">
        <v>24.7721082872186</v>
      </c>
      <c r="PD48">
        <v>875.34405609257396</v>
      </c>
      <c r="PE48">
        <v>43.126339174349603</v>
      </c>
      <c r="PF48">
        <v>23.346618261082501</v>
      </c>
      <c r="PG48">
        <v>24.594194684626501</v>
      </c>
      <c r="PH48">
        <v>1.7523300358264999</v>
      </c>
      <c r="PI48">
        <v>556.41294294204101</v>
      </c>
      <c r="PJ48">
        <v>480.44487893491402</v>
      </c>
      <c r="PK48">
        <v>23.549693559186899</v>
      </c>
      <c r="PL48">
        <v>24.901398530997302</v>
      </c>
      <c r="PM48">
        <v>1.7</v>
      </c>
      <c r="PN48">
        <v>588.13230449375703</v>
      </c>
      <c r="PO48">
        <v>24.2193185584464</v>
      </c>
      <c r="PP48">
        <v>24.345520300127301</v>
      </c>
      <c r="PQ48">
        <v>24.377828366394201</v>
      </c>
      <c r="PR48">
        <v>24.565503305688299</v>
      </c>
      <c r="PS48">
        <v>24.161507151086099</v>
      </c>
      <c r="PT48">
        <v>24.8185267215568</v>
      </c>
      <c r="PU48">
        <v>24.937428783320001</v>
      </c>
      <c r="PV48">
        <v>24.975888729202801</v>
      </c>
      <c r="PW48">
        <v>25.1145077856341</v>
      </c>
      <c r="PX48">
        <v>24.7331977434938</v>
      </c>
      <c r="PY48">
        <v>24.9312074355697</v>
      </c>
      <c r="PZ48">
        <v>25.0098087427092</v>
      </c>
      <c r="QA48">
        <v>25.052429562531099</v>
      </c>
      <c r="QB48">
        <v>25.1953151381258</v>
      </c>
      <c r="QC48">
        <v>24.996167805961701</v>
      </c>
      <c r="QD48">
        <v>22.135290219123402</v>
      </c>
      <c r="QE48">
        <v>24.550481035390899</v>
      </c>
      <c r="QF48">
        <v>24.837366937634702</v>
      </c>
      <c r="QG48">
        <v>24.851704424403302</v>
      </c>
      <c r="QH48">
        <v>24.9263015417242</v>
      </c>
      <c r="QI48">
        <v>24.918857394046501</v>
      </c>
      <c r="QJ48">
        <v>24.672085663736599</v>
      </c>
      <c r="QK48">
        <v>24.801752099862799</v>
      </c>
      <c r="QL48">
        <v>24.832866066846101</v>
      </c>
      <c r="QM48">
        <v>24.934572625740401</v>
      </c>
      <c r="QN48">
        <v>311.615185164423</v>
      </c>
      <c r="QO48">
        <v>25.069931336444998</v>
      </c>
      <c r="QP48">
        <v>-378.474191367868</v>
      </c>
      <c r="QQ48">
        <v>24.751720651892601</v>
      </c>
      <c r="QR48">
        <v>24.855577043612499</v>
      </c>
      <c r="QS48">
        <v>24.8879721415489</v>
      </c>
      <c r="QT48">
        <v>24.987247865172101</v>
      </c>
      <c r="QU48">
        <v>25.083711813744799</v>
      </c>
      <c r="QV48">
        <v>18.686646280106899</v>
      </c>
      <c r="QW48">
        <v>28540.2905357458</v>
      </c>
      <c r="QX48">
        <v>0</v>
      </c>
      <c r="QY48">
        <v>18916.548290963699</v>
      </c>
      <c r="QZ48">
        <v>0</v>
      </c>
      <c r="RA48">
        <v>0</v>
      </c>
      <c r="RB48">
        <v>3226.4434181339602</v>
      </c>
      <c r="RC48">
        <v>0</v>
      </c>
      <c r="RD48">
        <v>2139.38861829702</v>
      </c>
      <c r="RE48">
        <v>9053.1109677677905</v>
      </c>
      <c r="RF48">
        <v>0</v>
      </c>
      <c r="RG48">
        <v>6023.2842426573498</v>
      </c>
      <c r="RH48">
        <v>0</v>
      </c>
      <c r="RI48">
        <v>0</v>
      </c>
      <c r="RJ48">
        <v>2176.8993216052299</v>
      </c>
      <c r="RK48">
        <v>24.881643512335401</v>
      </c>
      <c r="RL48">
        <v>-2177.37108674201</v>
      </c>
      <c r="RM48">
        <v>-6512.4216228355399</v>
      </c>
      <c r="RN48">
        <v>-2177.37108674201</v>
      </c>
      <c r="RO48">
        <v>0</v>
      </c>
      <c r="RP48">
        <v>1316.8795777794701</v>
      </c>
      <c r="RQ48">
        <v>25.329213575142202</v>
      </c>
      <c r="RR48">
        <v>-1316.2086072147399</v>
      </c>
      <c r="RS48">
        <v>-4030.3899263000999</v>
      </c>
      <c r="RT48">
        <v>-1316.2086072147399</v>
      </c>
      <c r="RU48">
        <v>0</v>
      </c>
      <c r="RV48">
        <v>2115.7564078263399</v>
      </c>
      <c r="RW48">
        <v>25.325580482412398</v>
      </c>
      <c r="RX48">
        <v>-2114.4797770038799</v>
      </c>
      <c r="RY48">
        <v>-6389.3139127322202</v>
      </c>
      <c r="RZ48">
        <v>-2114.4797770038799</v>
      </c>
      <c r="SA48">
        <v>0</v>
      </c>
      <c r="SB48">
        <v>1459.0612161029501</v>
      </c>
      <c r="SC48">
        <v>25.287099777760002</v>
      </c>
      <c r="SD48">
        <v>-1459.7317194151899</v>
      </c>
      <c r="SE48">
        <v>-4193.9831004344796</v>
      </c>
      <c r="SF48">
        <v>-1459.7317194151899</v>
      </c>
      <c r="SG48">
        <v>0</v>
      </c>
      <c r="SH48">
        <v>9677.4984652356397</v>
      </c>
      <c r="SI48">
        <v>25.6762076370069</v>
      </c>
      <c r="SJ48">
        <v>-9724.8698217375295</v>
      </c>
      <c r="SK48">
        <v>-30979.6471867496</v>
      </c>
      <c r="SL48">
        <v>-9724.8698217375295</v>
      </c>
      <c r="SM48">
        <v>21.1111</v>
      </c>
      <c r="SN48">
        <v>23.8889</v>
      </c>
      <c r="SO48">
        <v>248.781004036437</v>
      </c>
      <c r="SP48">
        <v>0</v>
      </c>
      <c r="SQ48">
        <v>24.584529637021198</v>
      </c>
      <c r="SR48">
        <v>0</v>
      </c>
      <c r="SS48">
        <v>0</v>
      </c>
      <c r="ST48">
        <v>0</v>
      </c>
      <c r="SU48">
        <v>164.99401958098099</v>
      </c>
      <c r="SV48">
        <v>0</v>
      </c>
      <c r="SW48">
        <v>24.877528583004601</v>
      </c>
      <c r="SX48">
        <v>0</v>
      </c>
      <c r="SY48">
        <v>0</v>
      </c>
      <c r="SZ48">
        <v>0</v>
      </c>
      <c r="TA48">
        <v>254.105645536406</v>
      </c>
      <c r="TB48">
        <v>0</v>
      </c>
      <c r="TC48">
        <v>24.8991263559844</v>
      </c>
      <c r="TD48">
        <v>0</v>
      </c>
      <c r="TE48">
        <v>0</v>
      </c>
      <c r="TF48">
        <v>0</v>
      </c>
      <c r="TG48">
        <v>141.884060323022</v>
      </c>
      <c r="TH48">
        <v>0</v>
      </c>
      <c r="TI48">
        <v>25.0415588391513</v>
      </c>
      <c r="TJ48">
        <v>0</v>
      </c>
      <c r="TK48">
        <v>0</v>
      </c>
      <c r="TL48">
        <v>0</v>
      </c>
      <c r="TM48">
        <v>2037.98738892601</v>
      </c>
      <c r="TN48">
        <v>0</v>
      </c>
      <c r="TO48">
        <v>24.5147914148118</v>
      </c>
      <c r="TP48">
        <v>0</v>
      </c>
      <c r="TQ48">
        <v>0</v>
      </c>
      <c r="TR48">
        <v>0</v>
      </c>
      <c r="TS48">
        <v>0</v>
      </c>
      <c r="TT48">
        <v>2795.59920173314</v>
      </c>
      <c r="TU48">
        <v>24.525644605916401</v>
      </c>
      <c r="TV48">
        <v>-2797.3981466730302</v>
      </c>
      <c r="TW48">
        <v>-7234.5364280038402</v>
      </c>
      <c r="TX48">
        <v>-2797.3981466730302</v>
      </c>
      <c r="TY48">
        <v>0</v>
      </c>
      <c r="TZ48">
        <v>1818.3863367433901</v>
      </c>
      <c r="UA48">
        <v>24.6660754164057</v>
      </c>
      <c r="UB48">
        <v>-1819.68475252454</v>
      </c>
      <c r="UC48">
        <v>-4719.47561255657</v>
      </c>
      <c r="UD48">
        <v>-1819.68475252454</v>
      </c>
      <c r="UE48">
        <v>0</v>
      </c>
      <c r="UF48">
        <v>2881.6351397374801</v>
      </c>
      <c r="UG48">
        <v>24.689843404489299</v>
      </c>
      <c r="UH48">
        <v>-2883.7830264198601</v>
      </c>
      <c r="UI48">
        <v>-7414.7668048805599</v>
      </c>
      <c r="UJ48">
        <v>-2883.7830264198601</v>
      </c>
      <c r="UK48">
        <v>0</v>
      </c>
      <c r="UL48">
        <v>1925.26006759442</v>
      </c>
      <c r="UM48">
        <v>24.754637465846699</v>
      </c>
      <c r="UN48">
        <v>-1927.6247670917801</v>
      </c>
      <c r="UO48">
        <v>-4758.9937947061899</v>
      </c>
      <c r="UP48">
        <v>-1927.6247670917801</v>
      </c>
      <c r="UQ48">
        <v>0</v>
      </c>
      <c r="UR48">
        <v>11976.794802591799</v>
      </c>
      <c r="US48">
        <v>25.4066649293962</v>
      </c>
      <c r="UT48">
        <v>-12029.2450375344</v>
      </c>
      <c r="UU48">
        <v>-33782.650905436501</v>
      </c>
      <c r="UV48">
        <v>-12029.2450375344</v>
      </c>
      <c r="UW48">
        <v>21.1111</v>
      </c>
      <c r="UX48">
        <v>23.8889</v>
      </c>
      <c r="UY48">
        <v>160.57341608508199</v>
      </c>
      <c r="UZ48">
        <v>0</v>
      </c>
      <c r="VA48">
        <v>24.6068647724511</v>
      </c>
      <c r="VB48">
        <v>0</v>
      </c>
      <c r="VC48">
        <v>0</v>
      </c>
      <c r="VD48">
        <v>0</v>
      </c>
      <c r="VE48">
        <v>105.842283836061</v>
      </c>
      <c r="VF48">
        <v>0</v>
      </c>
      <c r="VG48">
        <v>24.854840584998598</v>
      </c>
      <c r="VH48">
        <v>0</v>
      </c>
      <c r="VI48">
        <v>0</v>
      </c>
      <c r="VJ48">
        <v>0</v>
      </c>
      <c r="VK48">
        <v>153.83552217814901</v>
      </c>
      <c r="VL48">
        <v>0</v>
      </c>
      <c r="VM48">
        <v>24.8698342938956</v>
      </c>
      <c r="VN48">
        <v>0</v>
      </c>
      <c r="VO48">
        <v>0</v>
      </c>
      <c r="VP48">
        <v>0</v>
      </c>
      <c r="VQ48">
        <v>65.783918839441</v>
      </c>
      <c r="VR48">
        <v>0</v>
      </c>
      <c r="VS48">
        <v>24.958680107144701</v>
      </c>
      <c r="VT48">
        <v>0</v>
      </c>
      <c r="VU48">
        <v>0</v>
      </c>
      <c r="VV48">
        <v>0</v>
      </c>
      <c r="VW48">
        <v>1868.3501145243299</v>
      </c>
      <c r="VX48">
        <v>0</v>
      </c>
      <c r="VY48">
        <v>24.706435871332602</v>
      </c>
      <c r="VZ48">
        <v>0</v>
      </c>
      <c r="WA48">
        <v>0</v>
      </c>
      <c r="WB48">
        <v>0</v>
      </c>
      <c r="WC48">
        <v>0</v>
      </c>
      <c r="WD48">
        <v>2889.7507188617701</v>
      </c>
      <c r="WE48">
        <v>24.572233868215498</v>
      </c>
      <c r="WF48">
        <v>-2891.4097823198399</v>
      </c>
      <c r="WG48">
        <v>-7284.8596800552104</v>
      </c>
      <c r="WH48">
        <v>-2891.4097823198399</v>
      </c>
      <c r="WI48">
        <v>6687031.8851132402</v>
      </c>
      <c r="WJ48">
        <v>0</v>
      </c>
      <c r="WK48">
        <v>1857.5088569759</v>
      </c>
      <c r="WL48">
        <v>24.7013453445159</v>
      </c>
      <c r="WM48">
        <v>-1859.0830285736399</v>
      </c>
      <c r="WN48">
        <v>-4729.2050761762102</v>
      </c>
      <c r="WO48">
        <v>-1859.0830285736399</v>
      </c>
      <c r="WP48">
        <v>21.1111</v>
      </c>
      <c r="WQ48">
        <v>23.8889</v>
      </c>
      <c r="WR48">
        <v>0</v>
      </c>
      <c r="WS48">
        <v>2947.47089051394</v>
      </c>
      <c r="WT48">
        <v>24.723514720566602</v>
      </c>
      <c r="WU48">
        <v>-2950.1930830466199</v>
      </c>
      <c r="WV48">
        <v>-7440.4680225661205</v>
      </c>
      <c r="WW48">
        <v>-2950.1930830466199</v>
      </c>
      <c r="WX48">
        <v>7113732.6551972497</v>
      </c>
      <c r="WY48">
        <v>0</v>
      </c>
      <c r="WZ48">
        <v>1976.0368486658999</v>
      </c>
      <c r="XA48">
        <v>24.779180592218399</v>
      </c>
      <c r="XB48">
        <v>-1979.1796817418899</v>
      </c>
      <c r="XC48">
        <v>-4791.7024140478798</v>
      </c>
      <c r="XD48">
        <v>-1979.1796817418899</v>
      </c>
      <c r="XE48">
        <v>0</v>
      </c>
      <c r="XF48">
        <v>13319.340987302299</v>
      </c>
      <c r="XG48">
        <v>25.171255821527801</v>
      </c>
      <c r="XH48">
        <v>-13367.825316172</v>
      </c>
      <c r="XI48">
        <v>-35844.368575787099</v>
      </c>
      <c r="XJ48">
        <v>-13367.825316172</v>
      </c>
      <c r="XK48">
        <v>21.1111</v>
      </c>
      <c r="XL48">
        <v>23.8889</v>
      </c>
      <c r="XM48">
        <v>85.882093678248594</v>
      </c>
      <c r="XN48">
        <v>0</v>
      </c>
      <c r="XO48">
        <v>24.726550042587998</v>
      </c>
      <c r="XP48">
        <v>0</v>
      </c>
      <c r="XQ48">
        <v>0</v>
      </c>
      <c r="XR48">
        <v>0</v>
      </c>
      <c r="XS48">
        <v>79.829779918631601</v>
      </c>
      <c r="XT48">
        <v>0</v>
      </c>
      <c r="XU48">
        <v>24.9167386238245</v>
      </c>
      <c r="XV48">
        <v>0</v>
      </c>
      <c r="XW48">
        <v>0</v>
      </c>
      <c r="XX48">
        <v>0</v>
      </c>
      <c r="XY48">
        <v>113.49355414378699</v>
      </c>
      <c r="XZ48">
        <v>0</v>
      </c>
      <c r="YA48">
        <v>24.9338121217137</v>
      </c>
      <c r="YB48">
        <v>0</v>
      </c>
      <c r="YC48">
        <v>0</v>
      </c>
      <c r="YD48">
        <v>0</v>
      </c>
      <c r="YE48">
        <v>35.184795858982397</v>
      </c>
      <c r="YF48">
        <v>0</v>
      </c>
      <c r="YG48">
        <v>25.025887318517199</v>
      </c>
      <c r="YH48">
        <v>0</v>
      </c>
      <c r="YI48">
        <v>0</v>
      </c>
      <c r="YJ48">
        <v>0</v>
      </c>
      <c r="YK48">
        <v>720.01707005689195</v>
      </c>
      <c r="YL48">
        <v>0</v>
      </c>
      <c r="YM48">
        <v>25.0376725863307</v>
      </c>
      <c r="YN48">
        <v>0</v>
      </c>
      <c r="YO48">
        <v>0</v>
      </c>
      <c r="YP48">
        <v>0</v>
      </c>
      <c r="YQ48">
        <v>0</v>
      </c>
      <c r="YR48">
        <v>588.42387695739501</v>
      </c>
      <c r="YS48">
        <v>19.699598276159001</v>
      </c>
      <c r="YT48">
        <v>0</v>
      </c>
      <c r="YU48">
        <v>0</v>
      </c>
      <c r="YV48">
        <v>0</v>
      </c>
      <c r="YW48">
        <v>0</v>
      </c>
      <c r="YX48">
        <v>358.387627802591</v>
      </c>
      <c r="YY48">
        <v>19.849571236905501</v>
      </c>
      <c r="YZ48">
        <v>0</v>
      </c>
      <c r="ZA48">
        <v>0</v>
      </c>
      <c r="ZB48">
        <v>0</v>
      </c>
      <c r="ZC48">
        <v>0</v>
      </c>
      <c r="ZD48">
        <v>574.19324115819802</v>
      </c>
      <c r="ZE48">
        <v>19.844534871791499</v>
      </c>
      <c r="ZF48">
        <v>0</v>
      </c>
      <c r="ZG48">
        <v>0</v>
      </c>
      <c r="ZH48">
        <v>0</v>
      </c>
      <c r="ZI48">
        <v>0</v>
      </c>
      <c r="ZJ48">
        <v>406.53900186010901</v>
      </c>
      <c r="ZK48">
        <v>19.874106586152401</v>
      </c>
      <c r="ZL48">
        <v>0</v>
      </c>
      <c r="ZM48">
        <v>0</v>
      </c>
      <c r="ZN48">
        <v>0</v>
      </c>
      <c r="ZO48">
        <v>0</v>
      </c>
      <c r="ZP48">
        <v>7133.1202623280196</v>
      </c>
      <c r="ZQ48">
        <v>18.317595929222598</v>
      </c>
      <c r="ZR48">
        <v>0</v>
      </c>
      <c r="ZS48">
        <v>0</v>
      </c>
      <c r="ZT48">
        <v>0</v>
      </c>
      <c r="ZU48">
        <v>0</v>
      </c>
      <c r="ZV48">
        <v>1689.5725608698799</v>
      </c>
      <c r="ZW48">
        <v>20.877303453669601</v>
      </c>
      <c r="ZX48">
        <v>0</v>
      </c>
      <c r="ZY48">
        <v>0</v>
      </c>
      <c r="ZZ48">
        <v>0</v>
      </c>
      <c r="AAA48">
        <v>0</v>
      </c>
      <c r="AAB48">
        <v>1107.4650270350201</v>
      </c>
      <c r="AAC48">
        <v>21.061487299526998</v>
      </c>
      <c r="AAD48">
        <v>0</v>
      </c>
      <c r="AAE48">
        <v>0</v>
      </c>
      <c r="AAF48">
        <v>0</v>
      </c>
      <c r="AAG48">
        <v>0</v>
      </c>
      <c r="AAH48">
        <v>1753.9137268654299</v>
      </c>
      <c r="AAI48">
        <v>21.0510720514885</v>
      </c>
      <c r="AAJ48">
        <v>0</v>
      </c>
      <c r="AAK48">
        <v>0</v>
      </c>
      <c r="AAL48">
        <v>0</v>
      </c>
      <c r="AAM48">
        <v>0</v>
      </c>
      <c r="AAN48">
        <v>1178.99519526786</v>
      </c>
      <c r="AAO48">
        <v>21.0732671883164</v>
      </c>
      <c r="AAP48">
        <v>0</v>
      </c>
      <c r="AAQ48">
        <v>0</v>
      </c>
      <c r="AAR48">
        <v>0</v>
      </c>
      <c r="AAS48">
        <v>0</v>
      </c>
      <c r="AAT48">
        <v>13073.7051410244</v>
      </c>
      <c r="AAU48">
        <v>18.6847371725061</v>
      </c>
      <c r="AAV48">
        <v>0</v>
      </c>
      <c r="AAW48">
        <v>0</v>
      </c>
      <c r="AAX48">
        <v>0</v>
      </c>
      <c r="AAY48">
        <v>0</v>
      </c>
      <c r="AAZ48">
        <v>1738.4323656718</v>
      </c>
      <c r="ABA48">
        <v>20.915053779347801</v>
      </c>
      <c r="ABB48">
        <v>0</v>
      </c>
      <c r="ABC48">
        <v>0</v>
      </c>
      <c r="ABD48">
        <v>0</v>
      </c>
      <c r="ABE48">
        <v>0</v>
      </c>
      <c r="ABF48">
        <v>1136.0861045700599</v>
      </c>
      <c r="ABG48">
        <v>21.0695619915642</v>
      </c>
      <c r="ABH48">
        <v>0</v>
      </c>
      <c r="ABI48">
        <v>0</v>
      </c>
      <c r="ABJ48">
        <v>0</v>
      </c>
      <c r="ABK48">
        <v>0</v>
      </c>
      <c r="ABL48">
        <v>1803.49805799298</v>
      </c>
      <c r="ABM48">
        <v>21.068767045209199</v>
      </c>
      <c r="ABN48">
        <v>0</v>
      </c>
      <c r="ABO48">
        <v>0</v>
      </c>
      <c r="ABP48">
        <v>0</v>
      </c>
      <c r="ABQ48">
        <v>0</v>
      </c>
      <c r="ABR48">
        <v>1217.4860923461699</v>
      </c>
      <c r="ABS48">
        <v>21.087387618708298</v>
      </c>
      <c r="ABT48">
        <v>0</v>
      </c>
      <c r="ABU48">
        <v>0</v>
      </c>
      <c r="ABV48">
        <v>0</v>
      </c>
      <c r="ABW48">
        <v>0</v>
      </c>
      <c r="ABX48">
        <v>13892.0283192364</v>
      </c>
      <c r="ABY48">
        <v>18.686646280106899</v>
      </c>
      <c r="ABZ48">
        <v>0</v>
      </c>
      <c r="ACA48">
        <v>0</v>
      </c>
      <c r="ACB48">
        <v>0</v>
      </c>
      <c r="ACC48">
        <v>0.70937229969412696</v>
      </c>
      <c r="ACD48">
        <v>49512432.6001167</v>
      </c>
      <c r="ACE48">
        <v>89622.276043950493</v>
      </c>
      <c r="ACF48">
        <v>21.6348612212349</v>
      </c>
      <c r="ACG48">
        <v>7.22</v>
      </c>
      <c r="ACH48">
        <v>1.4872187783030999</v>
      </c>
      <c r="ACI48">
        <v>103375.729543983</v>
      </c>
      <c r="ACJ48">
        <v>6.51728027996666</v>
      </c>
      <c r="ACK48">
        <v>21.110648077675599</v>
      </c>
      <c r="ACL48">
        <v>25.188962994010399</v>
      </c>
      <c r="ACM48">
        <v>6.0640328869694899</v>
      </c>
      <c r="ACN48">
        <v>0</v>
      </c>
      <c r="ACO48">
        <v>0</v>
      </c>
      <c r="ACP48">
        <v>89406.139634507606</v>
      </c>
      <c r="ACR48">
        <v>24424.017311524902</v>
      </c>
      <c r="ACT48">
        <v>113830.156946032</v>
      </c>
      <c r="ACV48">
        <v>25.762762057920199</v>
      </c>
      <c r="ACW48">
        <v>23.897414187223699</v>
      </c>
      <c r="ACX48">
        <v>1.7</v>
      </c>
      <c r="ACY48">
        <v>7.0735165380902298</v>
      </c>
      <c r="ACZ48">
        <v>0.74969756872006699</v>
      </c>
      <c r="ADA48">
        <v>25.636823465233</v>
      </c>
      <c r="ADB48">
        <v>23.895010707726101</v>
      </c>
      <c r="ADC48">
        <v>1.7</v>
      </c>
      <c r="ADD48">
        <v>6.8175567396035301</v>
      </c>
      <c r="ADE48">
        <v>0.74966694214584595</v>
      </c>
      <c r="ADF48">
        <v>25.576706998983401</v>
      </c>
      <c r="ADG48">
        <v>23.851268132925899</v>
      </c>
      <c r="ADH48">
        <v>1.7</v>
      </c>
      <c r="ADI48">
        <v>5.4525119883735798</v>
      </c>
      <c r="ADJ48">
        <v>0.74980769920521795</v>
      </c>
      <c r="ADK48">
        <v>25.170280131922802</v>
      </c>
      <c r="ADL48">
        <v>23.8910596713032</v>
      </c>
      <c r="ADM48">
        <v>1.7</v>
      </c>
      <c r="ADN48">
        <v>11.780265338326901</v>
      </c>
      <c r="ADO48">
        <v>0.75084401617179797</v>
      </c>
      <c r="ADP48">
        <v>25.5883765926249</v>
      </c>
      <c r="ADQ48">
        <v>23.9006915881886</v>
      </c>
      <c r="ADR48">
        <v>1.7</v>
      </c>
      <c r="ADS48">
        <v>4.5148648766842596</v>
      </c>
      <c r="ADT48">
        <v>0.70124200408663995</v>
      </c>
      <c r="ADU48">
        <v>25.580956694823399</v>
      </c>
      <c r="ADV48">
        <v>23.893905599282999</v>
      </c>
      <c r="ADW48">
        <v>1.7</v>
      </c>
      <c r="ADX48">
        <v>6.7256439124557597</v>
      </c>
      <c r="ADY48">
        <v>0.70122206078790505</v>
      </c>
      <c r="ADZ48">
        <v>25.5846133492485</v>
      </c>
      <c r="AEA48">
        <v>23.9075752619128</v>
      </c>
      <c r="AEB48">
        <v>1.7</v>
      </c>
      <c r="AEC48">
        <v>5.1511841250520503</v>
      </c>
      <c r="AED48">
        <v>0.70088715427070503</v>
      </c>
      <c r="AEE48">
        <v>24.813341310756801</v>
      </c>
      <c r="AEF48">
        <v>23.9050621508235</v>
      </c>
      <c r="AEG48">
        <v>1.7</v>
      </c>
      <c r="AEH48">
        <v>10.303426541647701</v>
      </c>
      <c r="AEI48">
        <v>0.75015775525272699</v>
      </c>
      <c r="AEJ48">
        <v>25.079642837192399</v>
      </c>
      <c r="AEK48">
        <v>23.9076099043657</v>
      </c>
      <c r="AEL48">
        <v>1.7</v>
      </c>
      <c r="AEM48">
        <v>5.2693984766313902</v>
      </c>
      <c r="AEN48">
        <v>0.70022211618224495</v>
      </c>
      <c r="AEO48">
        <v>25.074899168492799</v>
      </c>
      <c r="AEP48">
        <v>23.907153662958098</v>
      </c>
      <c r="AEQ48">
        <v>1.7</v>
      </c>
      <c r="AER48">
        <v>6.6220873605152297</v>
      </c>
      <c r="AES48">
        <v>0.70019786670880202</v>
      </c>
      <c r="AET48">
        <v>25.0875087476369</v>
      </c>
      <c r="AEU48">
        <v>23.915630037770899</v>
      </c>
      <c r="AEV48">
        <v>1.7</v>
      </c>
      <c r="AEW48">
        <v>5.2272793411403002</v>
      </c>
      <c r="AEX48">
        <v>0.70010219348181901</v>
      </c>
      <c r="AEY48">
        <v>24.834872348820898</v>
      </c>
      <c r="AEZ48">
        <v>23.9073006955445</v>
      </c>
      <c r="AFA48">
        <v>1.7</v>
      </c>
      <c r="AFB48">
        <v>8.3441972054247309</v>
      </c>
      <c r="AFC48">
        <v>0.75015700009336395</v>
      </c>
      <c r="AFD48">
        <v>25.081349034601899</v>
      </c>
      <c r="AFE48">
        <v>23.910852278943999</v>
      </c>
      <c r="AFF48">
        <v>1.7</v>
      </c>
      <c r="AFG48">
        <v>5.2049783558518099</v>
      </c>
      <c r="AFH48">
        <v>0.70018936293540202</v>
      </c>
      <c r="AFI48">
        <v>25.080575335327101</v>
      </c>
      <c r="AFJ48">
        <v>23.910819118306399</v>
      </c>
      <c r="AFK48">
        <v>1.7</v>
      </c>
      <c r="AFL48">
        <v>5.7684851097600003</v>
      </c>
      <c r="AFM48">
        <v>0.70015183054688701</v>
      </c>
      <c r="AFN48">
        <v>25.089644885500899</v>
      </c>
      <c r="AFO48">
        <v>23.918384127931802</v>
      </c>
      <c r="AFP48">
        <v>1.7</v>
      </c>
      <c r="AFQ48">
        <v>4.7821353962203599</v>
      </c>
      <c r="AFR48">
        <v>0.70001903589831205</v>
      </c>
      <c r="AFS48">
        <v>-0.61922296123883003</v>
      </c>
      <c r="AFT48">
        <v>-0.63156299276850902</v>
      </c>
      <c r="AFU48">
        <v>-0.59664487406199296</v>
      </c>
      <c r="AFV48">
        <v>-0.621375694245062</v>
      </c>
      <c r="AFW48">
        <v>-0.54472230482856399</v>
      </c>
      <c r="AFX48">
        <v>-0.56043817869143697</v>
      </c>
      <c r="AFY48">
        <v>-0.52863142331938595</v>
      </c>
      <c r="AFZ48">
        <v>-0.54848331092892399</v>
      </c>
      <c r="AGA48">
        <v>-0.53617169850032198</v>
      </c>
      <c r="AGB48">
        <v>-0.54816929249192203</v>
      </c>
      <c r="AGC48">
        <v>-0.51909214642461798</v>
      </c>
      <c r="AGD48">
        <v>-0.54055737650590996</v>
      </c>
      <c r="AGE48">
        <v>-0.63807047512829795</v>
      </c>
      <c r="AGF48">
        <v>-0.57411472496864702</v>
      </c>
      <c r="AGG48">
        <v>-0.54942541575214698</v>
      </c>
      <c r="AGH48">
        <v>0</v>
      </c>
      <c r="AGI48">
        <v>0</v>
      </c>
      <c r="AGJ48">
        <v>0</v>
      </c>
      <c r="AGK48">
        <v>0</v>
      </c>
      <c r="AGL48">
        <v>0</v>
      </c>
      <c r="AGM48">
        <v>0</v>
      </c>
      <c r="AGN48">
        <v>0</v>
      </c>
      <c r="AGO48">
        <v>0</v>
      </c>
      <c r="AGP48">
        <v>0</v>
      </c>
      <c r="AGQ48">
        <v>0</v>
      </c>
      <c r="AGR48">
        <v>0</v>
      </c>
      <c r="AGS48">
        <v>0</v>
      </c>
      <c r="AGT48">
        <v>0</v>
      </c>
      <c r="AGU48">
        <v>0</v>
      </c>
      <c r="AGV48">
        <v>0</v>
      </c>
      <c r="AGW48">
        <v>0</v>
      </c>
      <c r="AGX48">
        <v>0</v>
      </c>
      <c r="AGY48">
        <v>0</v>
      </c>
      <c r="AGZ48">
        <v>0</v>
      </c>
      <c r="AHA48">
        <v>0</v>
      </c>
      <c r="AHB48">
        <v>0</v>
      </c>
      <c r="AHC48">
        <v>0</v>
      </c>
      <c r="AHD48">
        <v>0</v>
      </c>
      <c r="AHE48">
        <v>0</v>
      </c>
      <c r="AHF48">
        <v>0</v>
      </c>
      <c r="AHG48">
        <v>0</v>
      </c>
      <c r="AHH48">
        <v>0</v>
      </c>
      <c r="AHI48">
        <v>0</v>
      </c>
      <c r="AHJ48">
        <v>0</v>
      </c>
      <c r="AHK48">
        <v>0</v>
      </c>
      <c r="AHL48">
        <v>0</v>
      </c>
      <c r="AHM48">
        <v>0</v>
      </c>
      <c r="AHN48">
        <v>0</v>
      </c>
      <c r="AHO48">
        <v>0</v>
      </c>
      <c r="AHP48">
        <v>0</v>
      </c>
      <c r="AHQ48">
        <v>0</v>
      </c>
      <c r="AHR48">
        <v>0</v>
      </c>
      <c r="AHS48">
        <v>0</v>
      </c>
      <c r="AHT48">
        <v>0</v>
      </c>
      <c r="AHU48">
        <v>0</v>
      </c>
      <c r="AHV48">
        <v>0</v>
      </c>
      <c r="AHW48">
        <v>0</v>
      </c>
      <c r="AHX48">
        <v>0</v>
      </c>
      <c r="AHY48">
        <v>0</v>
      </c>
      <c r="AHZ48">
        <v>0</v>
      </c>
      <c r="AIB48">
        <v>0</v>
      </c>
      <c r="AID48">
        <v>0</v>
      </c>
      <c r="AIF48">
        <v>0</v>
      </c>
      <c r="AIH48">
        <v>0</v>
      </c>
      <c r="AIJ48">
        <v>0</v>
      </c>
      <c r="AIL48">
        <v>0</v>
      </c>
      <c r="AIN48">
        <v>0</v>
      </c>
      <c r="AIP48">
        <v>0</v>
      </c>
      <c r="AIR48">
        <v>0</v>
      </c>
      <c r="AIT48">
        <v>0</v>
      </c>
      <c r="AIV48">
        <v>0</v>
      </c>
      <c r="AIX48">
        <v>0</v>
      </c>
      <c r="AIZ48">
        <v>0</v>
      </c>
      <c r="AJB48">
        <v>0</v>
      </c>
      <c r="AJD48">
        <v>0</v>
      </c>
      <c r="AJE48">
        <v>2.7150479684990899E-3</v>
      </c>
      <c r="AJG48">
        <v>89510.285880584997</v>
      </c>
      <c r="AJJ48">
        <v>5787.0295150186403</v>
      </c>
      <c r="AJL48">
        <v>1238.1360804275</v>
      </c>
      <c r="AJM48">
        <v>52.1254345373493</v>
      </c>
      <c r="AJN48">
        <v>55.808596161287603</v>
      </c>
      <c r="AJO48">
        <v>98.665527474989901</v>
      </c>
      <c r="AJP48">
        <v>235.06908281294301</v>
      </c>
      <c r="AJQ48">
        <v>53.061099958287997</v>
      </c>
      <c r="AJR48">
        <v>53.330587594247397</v>
      </c>
      <c r="AJS48">
        <v>86.888292227941704</v>
      </c>
      <c r="AJT48">
        <v>165.77789502244499</v>
      </c>
      <c r="AJU48">
        <v>21.532195534143899</v>
      </c>
      <c r="AJV48">
        <v>26.911143941088401</v>
      </c>
      <c r="AJW48">
        <v>34.680870322869502</v>
      </c>
      <c r="AJX48">
        <v>144.004252001906</v>
      </c>
      <c r="AJY48">
        <v>0</v>
      </c>
      <c r="AJZ48">
        <v>0</v>
      </c>
      <c r="AKA48">
        <v>0</v>
      </c>
      <c r="AKB48">
        <v>89510.285880584895</v>
      </c>
      <c r="AKC48">
        <v>0</v>
      </c>
      <c r="AKD48">
        <v>0</v>
      </c>
      <c r="AKE48">
        <v>0</v>
      </c>
      <c r="AKF48">
        <v>0</v>
      </c>
      <c r="AKG48">
        <v>15.0467167063898</v>
      </c>
      <c r="AKH48">
        <v>15.0467167063898</v>
      </c>
      <c r="AKI48">
        <v>0</v>
      </c>
      <c r="AKJ48">
        <v>0</v>
      </c>
      <c r="AKK48">
        <v>0</v>
      </c>
      <c r="AKL48">
        <v>0</v>
      </c>
      <c r="AKM48">
        <v>0</v>
      </c>
      <c r="AKN48">
        <v>15.0467167063898</v>
      </c>
      <c r="AKO48">
        <v>15.0467167063898</v>
      </c>
      <c r="AKP48">
        <v>0</v>
      </c>
      <c r="AKQ48">
        <v>0</v>
      </c>
      <c r="AKR48">
        <v>0</v>
      </c>
      <c r="AKV48">
        <v>447960.65346253599</v>
      </c>
      <c r="AKZ48">
        <v>4674616.5748551702</v>
      </c>
      <c r="ALD48">
        <v>23.172858043657801</v>
      </c>
      <c r="ALE48">
        <v>21.11</v>
      </c>
      <c r="ALF48">
        <v>12.128065773938999</v>
      </c>
      <c r="ALG48">
        <v>104577.238189565</v>
      </c>
      <c r="ALH48">
        <v>1194.6051194797001</v>
      </c>
      <c r="ALJ48">
        <v>15.0439629385292</v>
      </c>
      <c r="ALK48">
        <v>9.0267217726627894E-3</v>
      </c>
      <c r="ALL48">
        <v>9.1166397930865699</v>
      </c>
      <c r="ALM48">
        <v>22.344249999999999</v>
      </c>
      <c r="ALN48">
        <v>9.1166397930865699</v>
      </c>
      <c r="ALO48">
        <v>0</v>
      </c>
      <c r="ALP48">
        <v>24.806513396718898</v>
      </c>
      <c r="ALQ48">
        <v>9.5811996804411898E-3</v>
      </c>
      <c r="ALR48">
        <v>49.0546159727229</v>
      </c>
      <c r="ALS48">
        <v>9.1166397930865699</v>
      </c>
      <c r="ALT48">
        <v>15.043963180649399</v>
      </c>
      <c r="ALU48">
        <v>9.1166397930865699</v>
      </c>
      <c r="ALV48">
        <v>15.560000114152899</v>
      </c>
      <c r="ALW48">
        <v>9.1166397930865699</v>
      </c>
      <c r="ALX48">
        <v>7.22</v>
      </c>
      <c r="ALY48">
        <v>1.4872183801703299E-3</v>
      </c>
      <c r="ALZ48">
        <v>21.616848623577699</v>
      </c>
      <c r="AMA48">
        <v>1.4872183801703299E-3</v>
      </c>
      <c r="AMB48">
        <v>0</v>
      </c>
      <c r="AMC48">
        <v>21.6348612212349</v>
      </c>
      <c r="AMD48">
        <v>1.4872183801703299E-3</v>
      </c>
      <c r="AME48">
        <v>21.616848623577699</v>
      </c>
      <c r="AMF48">
        <v>1.4872183801703299E-3</v>
      </c>
      <c r="AMG48">
        <v>7.22</v>
      </c>
      <c r="AMH48">
        <v>1.4872183801703299E-3</v>
      </c>
      <c r="AMI48">
        <v>1.21280625272207E-2</v>
      </c>
      <c r="AMJ48">
        <v>9.1166397930865699</v>
      </c>
      <c r="AMK48">
        <v>19.977904379797899</v>
      </c>
      <c r="AML48">
        <v>0.21133801309342601</v>
      </c>
      <c r="AMM48">
        <v>18.310386424976102</v>
      </c>
      <c r="AMN48">
        <v>1.05375045625608</v>
      </c>
      <c r="AMO48">
        <v>19.9393728874008</v>
      </c>
      <c r="AMP48">
        <v>0.189288297154343</v>
      </c>
      <c r="AMQ48">
        <v>20.036063686365399</v>
      </c>
      <c r="AMR48">
        <v>0.34433770576046902</v>
      </c>
      <c r="AMS48">
        <v>19.934452155371499</v>
      </c>
      <c r="AMT48">
        <v>0.30426290338391598</v>
      </c>
      <c r="AMU48">
        <v>18.678843182882801</v>
      </c>
      <c r="AMV48">
        <v>1.39740847758665</v>
      </c>
      <c r="AMW48">
        <v>21.1699709620496</v>
      </c>
      <c r="AMX48">
        <v>0.37787543102406301</v>
      </c>
      <c r="AMY48">
        <v>21.179914993762502</v>
      </c>
      <c r="AMZ48">
        <v>0.400305118137953</v>
      </c>
      <c r="ANA48">
        <v>21.1779303627488</v>
      </c>
      <c r="ANB48">
        <v>0.62479465440011095</v>
      </c>
      <c r="ANC48">
        <v>21.179845113587</v>
      </c>
      <c r="AND48">
        <v>0.60107714424460801</v>
      </c>
      <c r="ANE48">
        <v>18.6802575458753</v>
      </c>
      <c r="ANF48">
        <v>1.5681861147714999</v>
      </c>
      <c r="ANG48">
        <v>21.177228818456499</v>
      </c>
      <c r="ANH48">
        <v>0.38655888734712701</v>
      </c>
      <c r="ANI48">
        <v>21.1851963925475</v>
      </c>
      <c r="ANJ48">
        <v>0.41119372179347302</v>
      </c>
      <c r="ANK48">
        <v>21.122253509980599</v>
      </c>
      <c r="ANL48">
        <v>0.63240909818708502</v>
      </c>
      <c r="ANM48">
        <v>21.179413590837999</v>
      </c>
      <c r="ANN48">
        <v>0.61385376994577701</v>
      </c>
      <c r="ANO48">
        <v>2.10297737564823</v>
      </c>
      <c r="ANP48">
        <v>3.40146082539338</v>
      </c>
      <c r="ANQ48">
        <v>3.6122015920449599</v>
      </c>
      <c r="ANR48">
        <v>18.310386424976102</v>
      </c>
      <c r="ANS48">
        <v>19.846900590841699</v>
      </c>
      <c r="ANT48">
        <v>19.8744078187176</v>
      </c>
      <c r="ANU48">
        <v>19.841796132894601</v>
      </c>
      <c r="ANV48">
        <v>19.696164178892399</v>
      </c>
      <c r="ANW48">
        <v>18.678843182882801</v>
      </c>
      <c r="ANX48">
        <v>21.0578273927146</v>
      </c>
      <c r="ANY48">
        <v>21.0665848108125</v>
      </c>
      <c r="ANZ48">
        <v>21.046400696506499</v>
      </c>
      <c r="AOA48">
        <v>20.872069701518299</v>
      </c>
      <c r="AOB48">
        <v>18.6802575458753</v>
      </c>
      <c r="AOC48">
        <v>21.065639828718201</v>
      </c>
      <c r="AOD48">
        <v>21.079772692338999</v>
      </c>
      <c r="AOE48">
        <v>21.064346343453</v>
      </c>
      <c r="AOF48">
        <v>20.909159599929701</v>
      </c>
      <c r="AOG48">
        <v>24.806513396718898</v>
      </c>
      <c r="AOH48">
        <v>9.1166397930865699</v>
      </c>
      <c r="AOI48">
        <v>24.9168066814326</v>
      </c>
      <c r="AOJ48">
        <v>9.1166397930865699</v>
      </c>
    </row>
    <row r="49" spans="1:1076">
      <c r="A49" t="s">
        <v>2993</v>
      </c>
      <c r="B49">
        <v>21.826250000000002</v>
      </c>
      <c r="C49">
        <v>23.731750000000002</v>
      </c>
      <c r="D49">
        <v>16.290844437801098</v>
      </c>
      <c r="E49">
        <v>16.9444139619679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5.5778025879196296</v>
      </c>
      <c r="GC49">
        <v>-72.720502261976705</v>
      </c>
      <c r="GD49">
        <v>-170.905041045487</v>
      </c>
      <c r="GE49">
        <v>0.29945751372333002</v>
      </c>
      <c r="GF49">
        <v>-36.5335955031411</v>
      </c>
      <c r="GG49">
        <v>-163.44503556861901</v>
      </c>
      <c r="GH49">
        <v>6.2527131843463302</v>
      </c>
      <c r="GI49">
        <v>-50.403034278429601</v>
      </c>
      <c r="GJ49">
        <v>-247.874634413427</v>
      </c>
      <c r="GK49">
        <v>15.959684671622201</v>
      </c>
      <c r="GL49">
        <v>-17.940023783680701</v>
      </c>
      <c r="GM49">
        <v>-123.51200002889399</v>
      </c>
      <c r="GN49">
        <v>-25.0215929051191</v>
      </c>
      <c r="GO49">
        <v>24.223895866493699</v>
      </c>
      <c r="GP49">
        <v>24.472757738140601</v>
      </c>
      <c r="GQ49">
        <v>-37.940937230681101</v>
      </c>
      <c r="GR49">
        <v>-175.622764811911</v>
      </c>
      <c r="GS49">
        <v>-458.78768177967902</v>
      </c>
      <c r="GT49">
        <v>-18.645990401765399</v>
      </c>
      <c r="GU49">
        <v>24.4728264380444</v>
      </c>
      <c r="GV49">
        <v>24.678278063265601</v>
      </c>
      <c r="GW49">
        <v>-28.048464002983</v>
      </c>
      <c r="GX49">
        <v>-108.826104586715</v>
      </c>
      <c r="GY49">
        <v>-247.227438380134</v>
      </c>
      <c r="GZ49">
        <v>-26.973913047619899</v>
      </c>
      <c r="HA49">
        <v>24.493601756760899</v>
      </c>
      <c r="HB49">
        <v>24.701229004502999</v>
      </c>
      <c r="HC49">
        <v>-43.918003704055401</v>
      </c>
      <c r="HD49">
        <v>-172.130181731482</v>
      </c>
      <c r="HE49">
        <v>-397.06430095283002</v>
      </c>
      <c r="HF49">
        <v>-13.509401369619001</v>
      </c>
      <c r="HG49">
        <v>24.622455004841399</v>
      </c>
      <c r="HH49">
        <v>24.797659491358701</v>
      </c>
      <c r="HI49">
        <v>-26.023148299065699</v>
      </c>
      <c r="HJ49">
        <v>-99.233180295279297</v>
      </c>
      <c r="HK49">
        <v>-226.88216928387101</v>
      </c>
      <c r="HL49">
        <v>55.741769683108799</v>
      </c>
      <c r="HM49">
        <v>25.161073668819</v>
      </c>
      <c r="HN49">
        <v>25.270313167418202</v>
      </c>
      <c r="HO49">
        <v>125.659381004445</v>
      </c>
      <c r="HP49">
        <v>36.265669556453503</v>
      </c>
      <c r="HQ49">
        <v>24.8954587061802</v>
      </c>
      <c r="HR49">
        <v>10.8901767124574</v>
      </c>
      <c r="HS49">
        <v>35.384513300100402</v>
      </c>
      <c r="HT49">
        <v>25.244134021483202</v>
      </c>
      <c r="HU49">
        <v>25.3189461877102</v>
      </c>
      <c r="HV49">
        <v>71.535208632597204</v>
      </c>
      <c r="HW49">
        <v>26.934061602238401</v>
      </c>
      <c r="HX49">
        <v>25.041448961962999</v>
      </c>
      <c r="HY49">
        <v>-2.5113842630655099</v>
      </c>
      <c r="HZ49">
        <v>25.2690131589376</v>
      </c>
      <c r="IA49">
        <v>25.330236028358598</v>
      </c>
      <c r="IB49">
        <v>123.482257877262</v>
      </c>
      <c r="IC49">
        <v>59.190184418312597</v>
      </c>
      <c r="ID49">
        <v>59.423295950515801</v>
      </c>
      <c r="IE49">
        <v>25.0780983962504</v>
      </c>
      <c r="IF49">
        <v>1.1829825842072099</v>
      </c>
      <c r="IG49">
        <v>17.322829019539199</v>
      </c>
      <c r="IH49">
        <v>25.330649876242902</v>
      </c>
      <c r="II49">
        <v>25.382869328214401</v>
      </c>
      <c r="IJ49">
        <v>78.861343174531697</v>
      </c>
      <c r="IK49">
        <v>18.6127354444947</v>
      </c>
      <c r="IL49">
        <v>53.160852816216</v>
      </c>
      <c r="IM49">
        <v>64.440630322181804</v>
      </c>
      <c r="IN49">
        <v>25.1740394870092</v>
      </c>
      <c r="IO49">
        <v>0.59947546574448196</v>
      </c>
      <c r="IP49">
        <v>8.2840375842572005</v>
      </c>
      <c r="IQ49">
        <v>57.164600658606901</v>
      </c>
      <c r="IR49">
        <v>31.117104265591799</v>
      </c>
      <c r="IS49">
        <v>50.0463182607403</v>
      </c>
      <c r="IT49">
        <v>15.2161786359361</v>
      </c>
      <c r="IU49">
        <v>-888.52673338665102</v>
      </c>
      <c r="IV49">
        <v>-17.9672455745071</v>
      </c>
      <c r="IW49">
        <v>24.4891798906635</v>
      </c>
      <c r="IX49">
        <v>24.8954587061802</v>
      </c>
      <c r="IY49">
        <v>-7.4860362262506799</v>
      </c>
      <c r="IZ49">
        <v>-134.06836716932099</v>
      </c>
      <c r="JA49">
        <v>-526.53650103048994</v>
      </c>
      <c r="JB49">
        <v>-13.6877301956842</v>
      </c>
      <c r="JC49">
        <v>24.686017555545501</v>
      </c>
      <c r="JD49">
        <v>25.041448961962999</v>
      </c>
      <c r="JE49">
        <v>-7.8730464740562596</v>
      </c>
      <c r="JF49">
        <v>-82.465795688955495</v>
      </c>
      <c r="JG49">
        <v>-287.38086469570197</v>
      </c>
      <c r="JH49">
        <v>-18.993916511107699</v>
      </c>
      <c r="JI49">
        <v>24.717499481845699</v>
      </c>
      <c r="JJ49">
        <v>25.0780983962504</v>
      </c>
      <c r="JK49">
        <v>-10.380202856585401</v>
      </c>
      <c r="JL49">
        <v>-124.824741732614</v>
      </c>
      <c r="JM49">
        <v>-453.990669746685</v>
      </c>
      <c r="JN49">
        <v>-7.7598317363667002</v>
      </c>
      <c r="JO49">
        <v>24.843805143258201</v>
      </c>
      <c r="JP49">
        <v>25.1740394870092</v>
      </c>
      <c r="JQ49">
        <v>0.28504934522726499</v>
      </c>
      <c r="JR49">
        <v>-3.0610099863330502</v>
      </c>
      <c r="JS49">
        <v>1.09607700576756</v>
      </c>
      <c r="JT49">
        <v>-61.471825864382303</v>
      </c>
      <c r="JU49">
        <v>-250.47782926075499</v>
      </c>
      <c r="JV49">
        <v>63.106231560779499</v>
      </c>
      <c r="JW49">
        <v>72.923325701992994</v>
      </c>
      <c r="JX49">
        <v>22.8488757451961</v>
      </c>
      <c r="JY49">
        <v>38.412568247431302</v>
      </c>
      <c r="JZ49">
        <v>41.127210935513503</v>
      </c>
      <c r="KA49">
        <v>1.49445545308779</v>
      </c>
      <c r="KB49">
        <v>64.1257274295602</v>
      </c>
      <c r="KC49">
        <v>83.402156555593706</v>
      </c>
      <c r="KD49">
        <v>7.6400938494776502</v>
      </c>
      <c r="KE49">
        <v>56.3454385710304</v>
      </c>
      <c r="KF49">
        <v>24.082992361529602</v>
      </c>
      <c r="KG49">
        <v>6.0701828647671698</v>
      </c>
      <c r="KH49">
        <v>0.64161093433835203</v>
      </c>
      <c r="KI49">
        <v>77.755244700666296</v>
      </c>
      <c r="KJ49">
        <v>12.311487718171</v>
      </c>
      <c r="KK49">
        <v>-12.2009254658257</v>
      </c>
      <c r="KL49">
        <v>24.637154646666499</v>
      </c>
      <c r="KM49">
        <v>25.0022365920323</v>
      </c>
      <c r="KN49">
        <v>-1.80865360653869</v>
      </c>
      <c r="KO49">
        <v>24.256267009156399</v>
      </c>
      <c r="KP49">
        <v>16.121315496934798</v>
      </c>
      <c r="KQ49">
        <v>-101.836037156746</v>
      </c>
      <c r="KR49">
        <v>-479.972167924426</v>
      </c>
      <c r="KS49">
        <v>-11.216928968432301</v>
      </c>
      <c r="KT49">
        <v>24.743252620283901</v>
      </c>
      <c r="KU49">
        <v>25.0926126326742</v>
      </c>
      <c r="KV49">
        <v>-5.6368029475128196</v>
      </c>
      <c r="KW49">
        <v>24.375933528280601</v>
      </c>
      <c r="KX49">
        <v>16.226159318642701</v>
      </c>
      <c r="KY49">
        <v>-78.817405431236395</v>
      </c>
      <c r="KZ49">
        <v>-305.291140041576</v>
      </c>
      <c r="LA49">
        <v>-15.2499995286967</v>
      </c>
      <c r="LB49">
        <v>24.774561574541099</v>
      </c>
      <c r="LC49">
        <v>25.1311454792042</v>
      </c>
      <c r="LD49">
        <v>-7.0288898397887403</v>
      </c>
      <c r="LE49">
        <v>24.4008910606303</v>
      </c>
      <c r="LF49">
        <v>16.124869919260501</v>
      </c>
      <c r="LG49">
        <v>-120.253098657522</v>
      </c>
      <c r="LH49">
        <v>-487.09574000246801</v>
      </c>
      <c r="LI49">
        <v>-5.1481222555943296</v>
      </c>
      <c r="LJ49">
        <v>24.8862176485958</v>
      </c>
      <c r="LK49">
        <v>25.2188445912326</v>
      </c>
      <c r="LL49">
        <v>-1.89636211468168</v>
      </c>
      <c r="LM49">
        <v>24.527018683901499</v>
      </c>
      <c r="LN49">
        <v>16.622088346312299</v>
      </c>
      <c r="LO49">
        <v>-62.311486651063703</v>
      </c>
      <c r="LP49">
        <v>-287.35470298996898</v>
      </c>
      <c r="LQ49">
        <v>17.061043846982699</v>
      </c>
      <c r="LR49">
        <v>19.728406197105802</v>
      </c>
      <c r="LS49">
        <v>16.314</v>
      </c>
      <c r="LT49">
        <v>7.0348494139448903</v>
      </c>
      <c r="LU49">
        <v>-1351.17606488756</v>
      </c>
      <c r="LV49">
        <v>21.111749969621901</v>
      </c>
      <c r="LW49">
        <v>23.501437180402998</v>
      </c>
      <c r="LX49">
        <v>525.72453909346302</v>
      </c>
      <c r="LY49">
        <v>10.273329943234399</v>
      </c>
      <c r="LZ49">
        <v>19.844821720745699</v>
      </c>
      <c r="MA49">
        <v>16.314</v>
      </c>
      <c r="MB49">
        <v>-2.58765146076095</v>
      </c>
      <c r="MC49">
        <v>-863.253568622437</v>
      </c>
      <c r="MD49">
        <v>21.2311689981969</v>
      </c>
      <c r="ME49">
        <v>23.614619763275702</v>
      </c>
      <c r="MF49">
        <v>327.526414159713</v>
      </c>
      <c r="MG49">
        <v>16.168307220683101</v>
      </c>
      <c r="MH49">
        <v>19.841913625075101</v>
      </c>
      <c r="MI49">
        <v>16.314</v>
      </c>
      <c r="MJ49">
        <v>-3.3072368422473302</v>
      </c>
      <c r="MK49">
        <v>-1378.53496470508</v>
      </c>
      <c r="ML49">
        <v>21.243346927787002</v>
      </c>
      <c r="MM49">
        <v>23.6454956933555</v>
      </c>
      <c r="MN49">
        <v>522.16518681138302</v>
      </c>
      <c r="MO49">
        <v>13.5030183293657</v>
      </c>
      <c r="MP49">
        <v>19.893867626521299</v>
      </c>
      <c r="MQ49">
        <v>16.314</v>
      </c>
      <c r="MR49">
        <v>5.3709263848896898</v>
      </c>
      <c r="MS49">
        <v>-895.70716127797903</v>
      </c>
      <c r="MT49">
        <v>21.340974120682599</v>
      </c>
      <c r="MU49">
        <v>23.7458033014716</v>
      </c>
      <c r="MV49">
        <v>349.95284748307199</v>
      </c>
      <c r="MW49">
        <v>50.711467387978701</v>
      </c>
      <c r="MX49">
        <v>22.879996152226799</v>
      </c>
      <c r="MY49">
        <v>23.933788393509801</v>
      </c>
      <c r="MZ49">
        <v>745.50433663748402</v>
      </c>
      <c r="NA49">
        <v>600.54688599624001</v>
      </c>
      <c r="NB49">
        <v>23.096601323384402</v>
      </c>
      <c r="NC49">
        <v>24.492391562436602</v>
      </c>
      <c r="ND49">
        <v>826.721219413006</v>
      </c>
      <c r="NE49">
        <v>34.114137034098199</v>
      </c>
      <c r="NF49">
        <v>23.145330044557099</v>
      </c>
      <c r="NG49">
        <v>24.2332274576586</v>
      </c>
      <c r="NH49">
        <v>493.82600995895001</v>
      </c>
      <c r="NI49">
        <v>448.925075943595</v>
      </c>
      <c r="NJ49">
        <v>23.299904991560801</v>
      </c>
      <c r="NK49">
        <v>24.625499553632</v>
      </c>
      <c r="NL49">
        <v>530.63306763375999</v>
      </c>
      <c r="NM49">
        <v>52.133573261787703</v>
      </c>
      <c r="NN49">
        <v>23.153271362158499</v>
      </c>
      <c r="NO49">
        <v>24.250520172046599</v>
      </c>
      <c r="NP49">
        <v>783.64478657638904</v>
      </c>
      <c r="NQ49">
        <v>701.53365395920605</v>
      </c>
      <c r="NR49">
        <v>23.3155234723931</v>
      </c>
      <c r="NS49">
        <v>24.656363089520799</v>
      </c>
      <c r="NT49">
        <v>844.48179497549904</v>
      </c>
      <c r="NU49">
        <v>37.941501544187297</v>
      </c>
      <c r="NV49">
        <v>23.2688549194053</v>
      </c>
      <c r="NW49">
        <v>24.404621016405201</v>
      </c>
      <c r="NX49">
        <v>1.7</v>
      </c>
      <c r="NY49">
        <v>519.16497908974998</v>
      </c>
      <c r="NZ49">
        <v>476.241518308075</v>
      </c>
      <c r="OA49">
        <v>23.422627852337701</v>
      </c>
      <c r="OB49">
        <v>24.736285836488999</v>
      </c>
      <c r="OC49">
        <v>1.7</v>
      </c>
      <c r="OD49">
        <v>555.78106287939602</v>
      </c>
      <c r="OE49">
        <v>1.7</v>
      </c>
      <c r="OF49">
        <v>1.7</v>
      </c>
      <c r="OG49">
        <v>51.446934912521499</v>
      </c>
      <c r="OH49">
        <v>22.946963456223401</v>
      </c>
      <c r="OI49">
        <v>24.081650023036001</v>
      </c>
      <c r="OJ49">
        <v>764.71995251128601</v>
      </c>
      <c r="OK49">
        <v>618.46862105942</v>
      </c>
      <c r="OL49">
        <v>23.1653479750826</v>
      </c>
      <c r="OM49">
        <v>24.561526027550599</v>
      </c>
      <c r="ON49">
        <v>837.85439985833102</v>
      </c>
      <c r="OO49">
        <v>34.551906957037801</v>
      </c>
      <c r="OP49">
        <v>23.174793108534001</v>
      </c>
      <c r="OQ49">
        <v>24.334856381304199</v>
      </c>
      <c r="OR49">
        <v>504.509991256896</v>
      </c>
      <c r="OS49">
        <v>456.32813287789298</v>
      </c>
      <c r="OT49">
        <v>23.3341147141434</v>
      </c>
      <c r="OU49">
        <v>24.6627491155818</v>
      </c>
      <c r="OV49">
        <v>536.67272749987501</v>
      </c>
      <c r="OW49">
        <v>52.8981118733927</v>
      </c>
      <c r="OX49">
        <v>23.197285975985</v>
      </c>
      <c r="OY49">
        <v>24.363170373325101</v>
      </c>
      <c r="OZ49">
        <v>802.81336005352205</v>
      </c>
      <c r="PA49">
        <v>719.16272234875203</v>
      </c>
      <c r="PB49">
        <v>23.3610930496042</v>
      </c>
      <c r="PC49">
        <v>24.699019057250499</v>
      </c>
      <c r="PD49">
        <v>855.04382749191302</v>
      </c>
      <c r="PE49">
        <v>38.501803032981897</v>
      </c>
      <c r="PF49">
        <v>23.323762094132299</v>
      </c>
      <c r="PG49">
        <v>24.5192987501086</v>
      </c>
      <c r="PH49">
        <v>1.71964697942978</v>
      </c>
      <c r="PI49">
        <v>534.20819677570796</v>
      </c>
      <c r="PJ49">
        <v>494.08945234675599</v>
      </c>
      <c r="PK49">
        <v>23.473939289860699</v>
      </c>
      <c r="PL49">
        <v>24.778051630916401</v>
      </c>
      <c r="PM49">
        <v>1.7</v>
      </c>
      <c r="PN49">
        <v>563.84782086825203</v>
      </c>
      <c r="PO49">
        <v>24.1458903926681</v>
      </c>
      <c r="PP49">
        <v>24.278821225574099</v>
      </c>
      <c r="PQ49">
        <v>24.301247394022301</v>
      </c>
      <c r="PR49">
        <v>24.4137442559725</v>
      </c>
      <c r="PS49">
        <v>24.150144277012899</v>
      </c>
      <c r="PT49">
        <v>24.757352902482101</v>
      </c>
      <c r="PU49">
        <v>24.871712471905401</v>
      </c>
      <c r="PV49">
        <v>24.903921426783</v>
      </c>
      <c r="PW49">
        <v>24.9957968561963</v>
      </c>
      <c r="PX49">
        <v>24.7248191453081</v>
      </c>
      <c r="PY49">
        <v>24.842340441231102</v>
      </c>
      <c r="PZ49">
        <v>24.9195550066222</v>
      </c>
      <c r="QA49">
        <v>24.9545322714538</v>
      </c>
      <c r="QB49">
        <v>25.039923680346</v>
      </c>
      <c r="QC49">
        <v>24.9366096030619</v>
      </c>
      <c r="QD49">
        <v>22.133936629535299</v>
      </c>
      <c r="QE49">
        <v>24.508380084944999</v>
      </c>
      <c r="QF49">
        <v>24.781193410618201</v>
      </c>
      <c r="QG49">
        <v>24.7981326644489</v>
      </c>
      <c r="QH49">
        <v>24.835063564060601</v>
      </c>
      <c r="QI49">
        <v>24.909499496883001</v>
      </c>
      <c r="QJ49">
        <v>24.622197606423398</v>
      </c>
      <c r="QK49">
        <v>24.7463169575636</v>
      </c>
      <c r="QL49">
        <v>24.7740919372484</v>
      </c>
      <c r="QM49">
        <v>24.8442243046531</v>
      </c>
      <c r="QN49">
        <v>240.83728853819301</v>
      </c>
      <c r="QO49">
        <v>25.068275740627598</v>
      </c>
      <c r="QP49">
        <v>-352.30708247180303</v>
      </c>
      <c r="QQ49">
        <v>24.6853274529341</v>
      </c>
      <c r="QR49">
        <v>24.783738599592301</v>
      </c>
      <c r="QS49">
        <v>24.812737257905901</v>
      </c>
      <c r="QT49">
        <v>24.8754496638795</v>
      </c>
      <c r="QU49">
        <v>25.115843317490999</v>
      </c>
      <c r="QV49">
        <v>18.713848172461201</v>
      </c>
      <c r="QW49">
        <v>34346.5330877616</v>
      </c>
      <c r="QX49">
        <v>0</v>
      </c>
      <c r="QY49">
        <v>22776.1538866847</v>
      </c>
      <c r="QZ49">
        <v>0</v>
      </c>
      <c r="RA49">
        <v>0</v>
      </c>
      <c r="RB49">
        <v>2306.07215715856</v>
      </c>
      <c r="RC49">
        <v>0</v>
      </c>
      <c r="RD49">
        <v>1528.68696749644</v>
      </c>
      <c r="RE49">
        <v>10828.317531365001</v>
      </c>
      <c r="RF49">
        <v>0</v>
      </c>
      <c r="RG49">
        <v>7204.7463860493899</v>
      </c>
      <c r="RH49">
        <v>0</v>
      </c>
      <c r="RI49">
        <v>0</v>
      </c>
      <c r="RJ49">
        <v>2094.8027042129702</v>
      </c>
      <c r="RK49">
        <v>24.870869777221799</v>
      </c>
      <c r="RL49">
        <v>-2093.4215062118701</v>
      </c>
      <c r="RM49">
        <v>-6439.4078886523603</v>
      </c>
      <c r="RN49">
        <v>-2093.4215062118701</v>
      </c>
      <c r="RO49">
        <v>0</v>
      </c>
      <c r="RP49">
        <v>1268.07112320282</v>
      </c>
      <c r="RQ49">
        <v>25.283565595662299</v>
      </c>
      <c r="RR49">
        <v>-1267.87074533186</v>
      </c>
      <c r="RS49">
        <v>-4007.2946434381702</v>
      </c>
      <c r="RT49">
        <v>-1267.87074533186</v>
      </c>
      <c r="RU49">
        <v>0</v>
      </c>
      <c r="RV49">
        <v>2027.6430480602801</v>
      </c>
      <c r="RW49">
        <v>25.295017934875599</v>
      </c>
      <c r="RX49">
        <v>-2026.94818159073</v>
      </c>
      <c r="RY49">
        <v>-6330.2303876113201</v>
      </c>
      <c r="RZ49">
        <v>-2026.94818159073</v>
      </c>
      <c r="SA49">
        <v>0</v>
      </c>
      <c r="SB49">
        <v>1372.00032662474</v>
      </c>
      <c r="SC49">
        <v>25.256382872148698</v>
      </c>
      <c r="SD49">
        <v>-1372.81379974437</v>
      </c>
      <c r="SE49">
        <v>-4120.99510544237</v>
      </c>
      <c r="SF49">
        <v>-1372.81379974437</v>
      </c>
      <c r="SG49">
        <v>0</v>
      </c>
      <c r="SH49">
        <v>9652.99982164416</v>
      </c>
      <c r="SI49">
        <v>25.668854716753</v>
      </c>
      <c r="SJ49">
        <v>-9700.2851740507303</v>
      </c>
      <c r="SK49">
        <v>-30950.353044774001</v>
      </c>
      <c r="SL49">
        <v>-9700.2851740507303</v>
      </c>
      <c r="SM49">
        <v>21.1111</v>
      </c>
      <c r="SN49">
        <v>23.8889</v>
      </c>
      <c r="SO49">
        <v>255.31929629241401</v>
      </c>
      <c r="SP49">
        <v>0</v>
      </c>
      <c r="SQ49">
        <v>24.546832469399501</v>
      </c>
      <c r="SR49">
        <v>0</v>
      </c>
      <c r="SS49">
        <v>0</v>
      </c>
      <c r="ST49">
        <v>0</v>
      </c>
      <c r="SU49">
        <v>170.50160833556001</v>
      </c>
      <c r="SV49">
        <v>0</v>
      </c>
      <c r="SW49">
        <v>24.833059642976501</v>
      </c>
      <c r="SX49">
        <v>0</v>
      </c>
      <c r="SY49">
        <v>0</v>
      </c>
      <c r="SZ49">
        <v>0</v>
      </c>
      <c r="TA49">
        <v>264.40307801887099</v>
      </c>
      <c r="TB49">
        <v>0</v>
      </c>
      <c r="TC49">
        <v>24.852269121905699</v>
      </c>
      <c r="TD49">
        <v>0</v>
      </c>
      <c r="TE49">
        <v>0</v>
      </c>
      <c r="TF49">
        <v>0</v>
      </c>
      <c r="TG49">
        <v>150.34165615930701</v>
      </c>
      <c r="TH49">
        <v>0</v>
      </c>
      <c r="TI49">
        <v>24.9556752428321</v>
      </c>
      <c r="TJ49">
        <v>0</v>
      </c>
      <c r="TK49">
        <v>0</v>
      </c>
      <c r="TL49">
        <v>0</v>
      </c>
      <c r="TM49">
        <v>1996.36487935066</v>
      </c>
      <c r="TN49">
        <v>0</v>
      </c>
      <c r="TO49">
        <v>24.493841020311599</v>
      </c>
      <c r="TP49">
        <v>0</v>
      </c>
      <c r="TQ49">
        <v>0</v>
      </c>
      <c r="TR49">
        <v>0</v>
      </c>
      <c r="TS49">
        <v>0</v>
      </c>
      <c r="TT49">
        <v>2742.3358646504298</v>
      </c>
      <c r="TU49">
        <v>24.4870423103647</v>
      </c>
      <c r="TV49">
        <v>-2743.1157389651098</v>
      </c>
      <c r="TW49">
        <v>-7226.5957486200996</v>
      </c>
      <c r="TX49">
        <v>-2743.1157389651098</v>
      </c>
      <c r="TY49">
        <v>0</v>
      </c>
      <c r="TZ49">
        <v>1782.9053385627701</v>
      </c>
      <c r="UA49">
        <v>24.6209214432218</v>
      </c>
      <c r="UB49">
        <v>-1783.7658553572001</v>
      </c>
      <c r="UC49">
        <v>-4717.4719254667698</v>
      </c>
      <c r="UD49">
        <v>-1783.7658553572001</v>
      </c>
      <c r="UE49">
        <v>0</v>
      </c>
      <c r="UF49">
        <v>2818.9886591024101</v>
      </c>
      <c r="UG49">
        <v>24.6442624477137</v>
      </c>
      <c r="UH49">
        <v>-2820.1952834417798</v>
      </c>
      <c r="UI49">
        <v>-7404.2020460408003</v>
      </c>
      <c r="UJ49">
        <v>-2820.1952834417798</v>
      </c>
      <c r="UK49">
        <v>0</v>
      </c>
      <c r="UL49">
        <v>1850.59468768892</v>
      </c>
      <c r="UM49">
        <v>24.6926517531098</v>
      </c>
      <c r="UN49">
        <v>-1852.02516891199</v>
      </c>
      <c r="UO49">
        <v>-4725.4765773641602</v>
      </c>
      <c r="UP49">
        <v>-1852.02516891199</v>
      </c>
      <c r="UQ49">
        <v>0</v>
      </c>
      <c r="UR49">
        <v>11966.3243362467</v>
      </c>
      <c r="US49">
        <v>25.4117323359471</v>
      </c>
      <c r="UT49">
        <v>-12016.076868103601</v>
      </c>
      <c r="UU49">
        <v>-33720.946571980698</v>
      </c>
      <c r="UV49">
        <v>-12016.076868103601</v>
      </c>
      <c r="UW49">
        <v>21.1111</v>
      </c>
      <c r="UX49">
        <v>23.8889</v>
      </c>
      <c r="UY49">
        <v>170.05006179574099</v>
      </c>
      <c r="UZ49">
        <v>0</v>
      </c>
      <c r="VA49">
        <v>24.583768571437499</v>
      </c>
      <c r="VB49">
        <v>0</v>
      </c>
      <c r="VC49">
        <v>0</v>
      </c>
      <c r="VD49">
        <v>0</v>
      </c>
      <c r="VE49">
        <v>114.10835345567899</v>
      </c>
      <c r="VF49">
        <v>0</v>
      </c>
      <c r="VG49">
        <v>24.8239853051411</v>
      </c>
      <c r="VH49">
        <v>0</v>
      </c>
      <c r="VI49">
        <v>0</v>
      </c>
      <c r="VJ49">
        <v>0</v>
      </c>
      <c r="VK49">
        <v>168.10663189194901</v>
      </c>
      <c r="VL49">
        <v>0</v>
      </c>
      <c r="VM49">
        <v>24.8378581589233</v>
      </c>
      <c r="VN49">
        <v>0</v>
      </c>
      <c r="VO49">
        <v>0</v>
      </c>
      <c r="VP49">
        <v>0</v>
      </c>
      <c r="VQ49">
        <v>80.034586099288404</v>
      </c>
      <c r="VR49">
        <v>0</v>
      </c>
      <c r="VS49">
        <v>24.9079482323882</v>
      </c>
      <c r="VT49">
        <v>0</v>
      </c>
      <c r="VU49">
        <v>0</v>
      </c>
      <c r="VV49">
        <v>0</v>
      </c>
      <c r="VW49">
        <v>1829.7923556717401</v>
      </c>
      <c r="VX49">
        <v>0</v>
      </c>
      <c r="VY49">
        <v>24.690046636731498</v>
      </c>
      <c r="VZ49">
        <v>0</v>
      </c>
      <c r="WA49">
        <v>0</v>
      </c>
      <c r="WB49">
        <v>0</v>
      </c>
      <c r="WC49">
        <v>0</v>
      </c>
      <c r="WD49">
        <v>2809.9473316674998</v>
      </c>
      <c r="WE49">
        <v>24.528314464637099</v>
      </c>
      <c r="WF49">
        <v>-2811.0365307307502</v>
      </c>
      <c r="WG49">
        <v>-7255.4345386360701</v>
      </c>
      <c r="WH49">
        <v>-2811.0365307307502</v>
      </c>
      <c r="WI49">
        <v>6508873.1404437702</v>
      </c>
      <c r="WJ49">
        <v>0</v>
      </c>
      <c r="WK49">
        <v>1808.0203167899399</v>
      </c>
      <c r="WL49">
        <v>24.647922192562302</v>
      </c>
      <c r="WM49">
        <v>-1808.7495782379401</v>
      </c>
      <c r="WN49">
        <v>-4718.4961359094004</v>
      </c>
      <c r="WO49">
        <v>-1808.7495782379401</v>
      </c>
      <c r="WP49">
        <v>21.1111</v>
      </c>
      <c r="WQ49">
        <v>23.8889</v>
      </c>
      <c r="WR49">
        <v>0</v>
      </c>
      <c r="WS49">
        <v>2861.17405381869</v>
      </c>
      <c r="WT49">
        <v>24.670942244357899</v>
      </c>
      <c r="WU49">
        <v>-2862.4607545824201</v>
      </c>
      <c r="WV49">
        <v>-7412.1000117403901</v>
      </c>
      <c r="WW49">
        <v>-2862.4607545824201</v>
      </c>
      <c r="WX49">
        <v>6758795.3506742902</v>
      </c>
      <c r="WY49">
        <v>0</v>
      </c>
      <c r="WZ49">
        <v>1877.4431529650799</v>
      </c>
      <c r="XA49">
        <v>24.710975647412901</v>
      </c>
      <c r="XB49">
        <v>-1879.0355470880399</v>
      </c>
      <c r="XC49">
        <v>-4736.1871944021004</v>
      </c>
      <c r="XD49">
        <v>-1879.0355470880399</v>
      </c>
      <c r="XE49">
        <v>0</v>
      </c>
      <c r="XF49">
        <v>12961.5345985644</v>
      </c>
      <c r="XG49">
        <v>25.295077031920101</v>
      </c>
      <c r="XH49">
        <v>-12990.4706691516</v>
      </c>
      <c r="XI49">
        <v>-35007.407625444997</v>
      </c>
      <c r="XJ49">
        <v>-12990.4706691516</v>
      </c>
      <c r="XK49">
        <v>21.1111</v>
      </c>
      <c r="XL49">
        <v>23.8889</v>
      </c>
      <c r="XM49">
        <v>127.83654627827001</v>
      </c>
      <c r="XN49">
        <v>0</v>
      </c>
      <c r="XO49">
        <v>24.660957177390401</v>
      </c>
      <c r="XP49">
        <v>0</v>
      </c>
      <c r="XQ49">
        <v>0</v>
      </c>
      <c r="XR49">
        <v>0</v>
      </c>
      <c r="XS49">
        <v>106.81898863225</v>
      </c>
      <c r="XT49">
        <v>0</v>
      </c>
      <c r="XU49">
        <v>24.8450336250337</v>
      </c>
      <c r="XV49">
        <v>0</v>
      </c>
      <c r="XW49">
        <v>0</v>
      </c>
      <c r="XX49">
        <v>0</v>
      </c>
      <c r="XY49">
        <v>158.09391851512899</v>
      </c>
      <c r="XZ49">
        <v>0</v>
      </c>
      <c r="YA49">
        <v>24.858444404519702</v>
      </c>
      <c r="YB49">
        <v>0</v>
      </c>
      <c r="YC49">
        <v>0</v>
      </c>
      <c r="YD49">
        <v>0</v>
      </c>
      <c r="YE49">
        <v>77.741085906580807</v>
      </c>
      <c r="YF49">
        <v>0</v>
      </c>
      <c r="YG49">
        <v>24.9160471478665</v>
      </c>
      <c r="YH49">
        <v>0</v>
      </c>
      <c r="YI49">
        <v>0</v>
      </c>
      <c r="YJ49">
        <v>0</v>
      </c>
      <c r="YK49">
        <v>831.82510360424203</v>
      </c>
      <c r="YL49">
        <v>0</v>
      </c>
      <c r="YM49">
        <v>24.9601865064454</v>
      </c>
      <c r="YN49">
        <v>0</v>
      </c>
      <c r="YO49">
        <v>0</v>
      </c>
      <c r="YP49">
        <v>0</v>
      </c>
      <c r="YQ49">
        <v>0</v>
      </c>
      <c r="YR49">
        <v>558.52402346945905</v>
      </c>
      <c r="YS49">
        <v>19.712831481872001</v>
      </c>
      <c r="YT49">
        <v>0</v>
      </c>
      <c r="YU49">
        <v>0</v>
      </c>
      <c r="YV49">
        <v>0</v>
      </c>
      <c r="YW49">
        <v>0</v>
      </c>
      <c r="YX49">
        <v>341.09106339499198</v>
      </c>
      <c r="YY49">
        <v>19.857461201432798</v>
      </c>
      <c r="YZ49">
        <v>0</v>
      </c>
      <c r="ZA49">
        <v>0</v>
      </c>
      <c r="ZB49">
        <v>0</v>
      </c>
      <c r="ZC49">
        <v>0</v>
      </c>
      <c r="ZD49">
        <v>543.34653642092496</v>
      </c>
      <c r="ZE49">
        <v>19.852428682173599</v>
      </c>
      <c r="ZF49">
        <v>0</v>
      </c>
      <c r="ZG49">
        <v>0</v>
      </c>
      <c r="ZH49">
        <v>0</v>
      </c>
      <c r="ZI49">
        <v>0</v>
      </c>
      <c r="ZJ49">
        <v>376.01873666526899</v>
      </c>
      <c r="ZK49">
        <v>19.871832355853499</v>
      </c>
      <c r="ZL49">
        <v>0</v>
      </c>
      <c r="ZM49">
        <v>0</v>
      </c>
      <c r="ZN49">
        <v>0</v>
      </c>
      <c r="ZO49">
        <v>0</v>
      </c>
      <c r="ZP49">
        <v>7046.5178445172396</v>
      </c>
      <c r="ZQ49">
        <v>18.3424950424053</v>
      </c>
      <c r="ZR49">
        <v>0</v>
      </c>
      <c r="ZS49">
        <v>0</v>
      </c>
      <c r="ZT49">
        <v>0</v>
      </c>
      <c r="ZU49">
        <v>0</v>
      </c>
      <c r="ZV49">
        <v>1662.6041298217399</v>
      </c>
      <c r="ZW49">
        <v>20.895918820418199</v>
      </c>
      <c r="ZX49">
        <v>0</v>
      </c>
      <c r="ZY49">
        <v>0</v>
      </c>
      <c r="ZZ49">
        <v>0</v>
      </c>
      <c r="AAA49">
        <v>0</v>
      </c>
      <c r="AAB49">
        <v>1087.1510320847401</v>
      </c>
      <c r="AAC49">
        <v>21.074086841459</v>
      </c>
      <c r="AAD49">
        <v>0</v>
      </c>
      <c r="AAE49">
        <v>0</v>
      </c>
      <c r="AAF49">
        <v>0</v>
      </c>
      <c r="AAG49">
        <v>0</v>
      </c>
      <c r="AAH49">
        <v>1720.2953772912099</v>
      </c>
      <c r="AAI49">
        <v>21.066281339800899</v>
      </c>
      <c r="AAJ49">
        <v>0</v>
      </c>
      <c r="AAK49">
        <v>0</v>
      </c>
      <c r="AAL49">
        <v>0</v>
      </c>
      <c r="AAM49">
        <v>0</v>
      </c>
      <c r="AAN49">
        <v>1141.8455650348999</v>
      </c>
      <c r="AAO49">
        <v>21.093001086819601</v>
      </c>
      <c r="AAP49">
        <v>0</v>
      </c>
      <c r="AAQ49">
        <v>0</v>
      </c>
      <c r="AAR49">
        <v>0</v>
      </c>
      <c r="AAS49">
        <v>0</v>
      </c>
      <c r="AAT49">
        <v>13044.721312670599</v>
      </c>
      <c r="AAU49">
        <v>18.706008809702901</v>
      </c>
      <c r="AAV49">
        <v>0</v>
      </c>
      <c r="AAW49">
        <v>0</v>
      </c>
      <c r="AAX49">
        <v>0</v>
      </c>
      <c r="AAY49">
        <v>0</v>
      </c>
      <c r="AAZ49">
        <v>1694.6200361767101</v>
      </c>
      <c r="ABA49">
        <v>20.935359822331002</v>
      </c>
      <c r="ABB49">
        <v>0</v>
      </c>
      <c r="ABC49">
        <v>0</v>
      </c>
      <c r="ABD49">
        <v>0</v>
      </c>
      <c r="ABE49">
        <v>0</v>
      </c>
      <c r="ABF49">
        <v>1105.26828861066</v>
      </c>
      <c r="ABG49">
        <v>21.083120366424399</v>
      </c>
      <c r="ABH49">
        <v>0</v>
      </c>
      <c r="ABI49">
        <v>0</v>
      </c>
      <c r="ABJ49">
        <v>0</v>
      </c>
      <c r="ABK49">
        <v>0</v>
      </c>
      <c r="ABL49">
        <v>1752.1005698751601</v>
      </c>
      <c r="ABM49">
        <v>21.083939771339299</v>
      </c>
      <c r="ABN49">
        <v>0</v>
      </c>
      <c r="ABO49">
        <v>0</v>
      </c>
      <c r="ABP49">
        <v>0</v>
      </c>
      <c r="ABQ49">
        <v>0</v>
      </c>
      <c r="ABR49">
        <v>1166.55767423169</v>
      </c>
      <c r="ABS49">
        <v>21.110707337857001</v>
      </c>
      <c r="ABT49">
        <v>0</v>
      </c>
      <c r="ABU49">
        <v>0</v>
      </c>
      <c r="ABV49">
        <v>0</v>
      </c>
      <c r="ABW49">
        <v>0</v>
      </c>
      <c r="ABX49">
        <v>13656.5982821576</v>
      </c>
      <c r="ABY49">
        <v>18.713848172461201</v>
      </c>
      <c r="ABZ49">
        <v>0</v>
      </c>
      <c r="ACA49">
        <v>0</v>
      </c>
      <c r="ACB49">
        <v>0</v>
      </c>
      <c r="ACC49">
        <v>0.64813937627386897</v>
      </c>
      <c r="ACD49">
        <v>44658774.002324201</v>
      </c>
      <c r="ACE49">
        <v>81886.390767521298</v>
      </c>
      <c r="ACF49">
        <v>21.261862633720799</v>
      </c>
      <c r="ACG49">
        <v>7.22</v>
      </c>
      <c r="ACH49">
        <v>1.3949280947809</v>
      </c>
      <c r="ACI49">
        <v>94291.605768166904</v>
      </c>
      <c r="ACJ49">
        <v>6.6013889136421602</v>
      </c>
      <c r="ACK49">
        <v>21.1100617357944</v>
      </c>
      <c r="ACL49">
        <v>24.829995457044401</v>
      </c>
      <c r="ACM49">
        <v>6.0640328869694899</v>
      </c>
      <c r="ACN49">
        <v>0</v>
      </c>
      <c r="ACO49">
        <v>0</v>
      </c>
      <c r="ACP49">
        <v>89406.139634507606</v>
      </c>
      <c r="ACQ49">
        <v>89406.139634507505</v>
      </c>
      <c r="ACR49">
        <v>22364.8077836392</v>
      </c>
      <c r="ACS49">
        <v>36908.965579007003</v>
      </c>
      <c r="ACT49">
        <v>111770.947418147</v>
      </c>
      <c r="ACU49">
        <v>126315.10521351499</v>
      </c>
      <c r="ACV49">
        <v>25.753537152802</v>
      </c>
      <c r="ACW49">
        <v>23.897373570188499</v>
      </c>
      <c r="ACX49">
        <v>1.7</v>
      </c>
      <c r="ACY49">
        <v>7.1026488382155701</v>
      </c>
      <c r="ACZ49">
        <v>0.74974076711093096</v>
      </c>
      <c r="ADA49">
        <v>25.6247685837609</v>
      </c>
      <c r="ADB49">
        <v>23.892379426825499</v>
      </c>
      <c r="ADC49">
        <v>1.7</v>
      </c>
      <c r="ADD49">
        <v>6.8611648657004496</v>
      </c>
      <c r="ADE49">
        <v>0.74978247474690496</v>
      </c>
      <c r="ADF49">
        <v>25.588440427483999</v>
      </c>
      <c r="ADG49">
        <v>23.8713555293171</v>
      </c>
      <c r="ADH49">
        <v>1.7</v>
      </c>
      <c r="ADI49">
        <v>5.28498048764384</v>
      </c>
      <c r="ADJ49">
        <v>0.75044929975753705</v>
      </c>
      <c r="ADK49">
        <v>25.178806760866099</v>
      </c>
      <c r="ADL49">
        <v>23.894647569389701</v>
      </c>
      <c r="ADM49">
        <v>1.7</v>
      </c>
      <c r="ADN49">
        <v>11.425292222448199</v>
      </c>
      <c r="ADO49">
        <v>0.75095170505653197</v>
      </c>
      <c r="ADP49">
        <v>25.593397366335999</v>
      </c>
      <c r="ADQ49">
        <v>23.904711687478901</v>
      </c>
      <c r="ADR49">
        <v>1.7</v>
      </c>
      <c r="ADS49">
        <v>4.4030849568458104</v>
      </c>
      <c r="ADT49">
        <v>0.70096542479194801</v>
      </c>
      <c r="ADU49">
        <v>25.591122454060098</v>
      </c>
      <c r="ADV49">
        <v>23.901609724542499</v>
      </c>
      <c r="ADW49">
        <v>1.7</v>
      </c>
      <c r="ADX49">
        <v>6.5324854968853998</v>
      </c>
      <c r="ADY49">
        <v>0.70096665372024203</v>
      </c>
      <c r="ADZ49">
        <v>25.5659202591116</v>
      </c>
      <c r="AEA49">
        <v>23.8913380725247</v>
      </c>
      <c r="AEB49">
        <v>1.7</v>
      </c>
      <c r="AEC49">
        <v>4.9503190629854101</v>
      </c>
      <c r="AED49">
        <v>0.70073629494047396</v>
      </c>
      <c r="AEE49">
        <v>24.807076219637199</v>
      </c>
      <c r="AEF49">
        <v>23.903007601635402</v>
      </c>
      <c r="AEG49">
        <v>1.7</v>
      </c>
      <c r="AEH49">
        <v>10.2190168118688</v>
      </c>
      <c r="AEI49">
        <v>0.75010105607642197</v>
      </c>
      <c r="AEJ49">
        <v>25.071024466903101</v>
      </c>
      <c r="AEK49">
        <v>23.904738327639802</v>
      </c>
      <c r="AEL49">
        <v>1.7</v>
      </c>
      <c r="AEM49">
        <v>5.2272007515208303</v>
      </c>
      <c r="AEN49">
        <v>0.70010067779878304</v>
      </c>
      <c r="AEO49">
        <v>25.0671809549664</v>
      </c>
      <c r="AEP49">
        <v>23.905629834377098</v>
      </c>
      <c r="AEQ49">
        <v>1.7</v>
      </c>
      <c r="AER49">
        <v>6.5615082106084204</v>
      </c>
      <c r="AES49">
        <v>0.70009379187367904</v>
      </c>
      <c r="AET49">
        <v>25.0725712529226</v>
      </c>
      <c r="AEU49">
        <v>23.910551623580599</v>
      </c>
      <c r="AEV49">
        <v>1.7</v>
      </c>
      <c r="AEW49">
        <v>5.1342073062812297</v>
      </c>
      <c r="AEX49">
        <v>0.70004070802587304</v>
      </c>
      <c r="AEY49">
        <v>24.827530066984501</v>
      </c>
      <c r="AEZ49">
        <v>23.904902499307099</v>
      </c>
      <c r="AFA49">
        <v>1.7</v>
      </c>
      <c r="AFB49">
        <v>8.2347197464799997</v>
      </c>
      <c r="AFC49">
        <v>0.75006877847417397</v>
      </c>
      <c r="AFD49">
        <v>25.072969451569399</v>
      </c>
      <c r="AFE49">
        <v>23.9083415447782</v>
      </c>
      <c r="AFF49">
        <v>1.7</v>
      </c>
      <c r="AFG49">
        <v>5.13812520562049</v>
      </c>
      <c r="AFH49">
        <v>0.70009211802765503</v>
      </c>
      <c r="AFI49">
        <v>25.071063892826601</v>
      </c>
      <c r="AFJ49">
        <v>23.907961481637599</v>
      </c>
      <c r="AFK49">
        <v>1.7</v>
      </c>
      <c r="AFL49">
        <v>5.6876398782765101</v>
      </c>
      <c r="AFM49">
        <v>0.70007159597034896</v>
      </c>
      <c r="AFN49">
        <v>25.072983812356998</v>
      </c>
      <c r="AFO49">
        <v>23.913460802931901</v>
      </c>
      <c r="AFP49">
        <v>1.7</v>
      </c>
      <c r="AFQ49">
        <v>4.66762934426007</v>
      </c>
      <c r="AFR49">
        <v>0.699992893367266</v>
      </c>
      <c r="AFS49">
        <v>-0.62469338002083197</v>
      </c>
      <c r="AFT49">
        <v>-0.63792759508531205</v>
      </c>
      <c r="AFU49">
        <v>-0.61459443940026504</v>
      </c>
      <c r="AFV49">
        <v>-0.62610672484431595</v>
      </c>
      <c r="AFW49">
        <v>-0.55182909561027005</v>
      </c>
      <c r="AFX49">
        <v>-0.566516743729642</v>
      </c>
      <c r="AFY49">
        <v>-0.54176244598356404</v>
      </c>
      <c r="AFZ49">
        <v>-0.55513540962907704</v>
      </c>
      <c r="AGA49">
        <v>-0.54629748627623498</v>
      </c>
      <c r="AGB49">
        <v>-0.557311092598476</v>
      </c>
      <c r="AGC49">
        <v>-0.53672405947092305</v>
      </c>
      <c r="AGD49">
        <v>-0.54972902171511395</v>
      </c>
      <c r="AGE49">
        <v>-0.63892192671220105</v>
      </c>
      <c r="AGF49">
        <v>-0.575432161907664</v>
      </c>
      <c r="AGG49">
        <v>-0.55499033316711899</v>
      </c>
      <c r="AGH49">
        <v>0</v>
      </c>
      <c r="AGI49">
        <v>0</v>
      </c>
      <c r="AGJ49">
        <v>0</v>
      </c>
      <c r="AGK49">
        <v>0</v>
      </c>
      <c r="AGL49">
        <v>0</v>
      </c>
      <c r="AGM49">
        <v>0</v>
      </c>
      <c r="AGN49">
        <v>0</v>
      </c>
      <c r="AGO49">
        <v>0</v>
      </c>
      <c r="AGP49">
        <v>0</v>
      </c>
      <c r="AGQ49">
        <v>0</v>
      </c>
      <c r="AGR49">
        <v>0</v>
      </c>
      <c r="AGS49">
        <v>0</v>
      </c>
      <c r="AGT49">
        <v>0</v>
      </c>
      <c r="AGU49">
        <v>0</v>
      </c>
      <c r="AGV49">
        <v>0</v>
      </c>
      <c r="AGW49">
        <v>0</v>
      </c>
      <c r="AGX49">
        <v>0</v>
      </c>
      <c r="AGY49">
        <v>0</v>
      </c>
      <c r="AGZ49">
        <v>0</v>
      </c>
      <c r="AHA49">
        <v>0</v>
      </c>
      <c r="AHB49">
        <v>0</v>
      </c>
      <c r="AHC49">
        <v>0</v>
      </c>
      <c r="AHD49">
        <v>0</v>
      </c>
      <c r="AHE49">
        <v>0</v>
      </c>
      <c r="AHF49">
        <v>0</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2.7145649410536699E-3</v>
      </c>
      <c r="AJF49">
        <v>2.72059730920419E-3</v>
      </c>
      <c r="AJG49">
        <v>81783.734632169595</v>
      </c>
      <c r="AJH49">
        <v>127452.29435151401</v>
      </c>
      <c r="AJI49">
        <v>127452.29435151401</v>
      </c>
      <c r="AJJ49">
        <v>5554.0781971093702</v>
      </c>
      <c r="AJK49">
        <v>765080471.68171597</v>
      </c>
      <c r="AJL49">
        <v>1177.1405219015501</v>
      </c>
      <c r="AJM49">
        <v>50.691140532691499</v>
      </c>
      <c r="AJN49">
        <v>52.554444225481497</v>
      </c>
      <c r="AJO49">
        <v>95.171326379337998</v>
      </c>
      <c r="AJP49">
        <v>225.454820859032</v>
      </c>
      <c r="AJQ49">
        <v>50.894335164291498</v>
      </c>
      <c r="AJR49">
        <v>49.516454797770002</v>
      </c>
      <c r="AJS49">
        <v>82.905271758849295</v>
      </c>
      <c r="AJT49">
        <v>156.11369400025899</v>
      </c>
      <c r="AJU49">
        <v>20.315576969818</v>
      </c>
      <c r="AJV49">
        <v>24.235147310739201</v>
      </c>
      <c r="AJW49">
        <v>32.430673165892301</v>
      </c>
      <c r="AJX49">
        <v>127.010144543774</v>
      </c>
      <c r="AJY49">
        <v>0</v>
      </c>
      <c r="AJZ49">
        <v>0</v>
      </c>
      <c r="AKA49">
        <v>0</v>
      </c>
      <c r="AKB49">
        <v>81783.734632169595</v>
      </c>
      <c r="AKC49">
        <v>0</v>
      </c>
      <c r="AKD49">
        <v>0</v>
      </c>
      <c r="AKE49">
        <v>0</v>
      </c>
      <c r="AKF49">
        <v>0</v>
      </c>
      <c r="AKG49">
        <v>15.0582723838089</v>
      </c>
      <c r="AKH49">
        <v>15.0582723838089</v>
      </c>
      <c r="AKI49">
        <v>0</v>
      </c>
      <c r="AKJ49">
        <v>0</v>
      </c>
      <c r="AKK49">
        <v>0</v>
      </c>
      <c r="AKL49">
        <v>0</v>
      </c>
      <c r="AKM49">
        <v>0</v>
      </c>
      <c r="AKN49">
        <v>15.0582723838089</v>
      </c>
      <c r="AKO49">
        <v>15.0582723838089</v>
      </c>
      <c r="AKP49">
        <v>0</v>
      </c>
      <c r="AKQ49">
        <v>0</v>
      </c>
      <c r="AKR49">
        <v>0</v>
      </c>
      <c r="AKS49">
        <v>0</v>
      </c>
      <c r="AKT49">
        <v>0</v>
      </c>
      <c r="AKU49">
        <v>0</v>
      </c>
      <c r="AKV49">
        <v>410624.54140691803</v>
      </c>
      <c r="AKW49">
        <v>19693606.4126084</v>
      </c>
      <c r="AKX49">
        <v>19693606.4126084</v>
      </c>
      <c r="AKY49">
        <v>227.93525940518899</v>
      </c>
      <c r="AKZ49">
        <v>4674616.5748551702</v>
      </c>
      <c r="ALA49">
        <v>112190797.796524</v>
      </c>
      <c r="ALB49">
        <v>112190797.796524</v>
      </c>
      <c r="ALC49">
        <v>1298.50460412644</v>
      </c>
      <c r="ALD49">
        <v>22.9930811042342</v>
      </c>
      <c r="ALE49">
        <v>21.11</v>
      </c>
      <c r="ALF49">
        <v>12.128065773938999</v>
      </c>
      <c r="ALG49">
        <v>95463.389627422104</v>
      </c>
      <c r="ALH49">
        <v>848.51405753528104</v>
      </c>
      <c r="ALI49">
        <v>165062945.45066801</v>
      </c>
      <c r="ALJ49">
        <v>15.0555191119109</v>
      </c>
      <c r="ALK49">
        <v>9.0361354159957906E-3</v>
      </c>
      <c r="ALL49">
        <v>8.9500163379953399</v>
      </c>
      <c r="ALM49">
        <v>21.826250000000002</v>
      </c>
      <c r="ALN49">
        <v>8.9500163379953399</v>
      </c>
      <c r="ALO49">
        <v>0</v>
      </c>
      <c r="ALP49">
        <v>24.759726329990698</v>
      </c>
      <c r="ALQ49">
        <v>9.6048137227595903E-3</v>
      </c>
      <c r="ALR49">
        <v>49.3112262587155</v>
      </c>
      <c r="ALS49">
        <v>8.9500163379953399</v>
      </c>
      <c r="ALT49">
        <v>15.0555193584888</v>
      </c>
      <c r="ALU49">
        <v>8.9500163379953399</v>
      </c>
      <c r="ALV49">
        <v>15.560000159781699</v>
      </c>
      <c r="ALW49">
        <v>8.9500163379953399</v>
      </c>
      <c r="ALX49">
        <v>7.22</v>
      </c>
      <c r="ALY49">
        <v>1.39492772135461E-3</v>
      </c>
      <c r="ALZ49">
        <v>21.244258664173</v>
      </c>
      <c r="AMA49">
        <v>1.39492772135461E-3</v>
      </c>
      <c r="AMB49">
        <v>0</v>
      </c>
      <c r="AMC49">
        <v>21.261862633720799</v>
      </c>
      <c r="AMD49">
        <v>1.39492772135461E-3</v>
      </c>
      <c r="AME49">
        <v>21.244258664173</v>
      </c>
      <c r="AMF49">
        <v>1.39492772135461E-3</v>
      </c>
      <c r="AMG49">
        <v>7.22</v>
      </c>
      <c r="AMH49">
        <v>1.39492772135461E-3</v>
      </c>
      <c r="AMI49">
        <v>1.21280625272207E-2</v>
      </c>
      <c r="AMJ49">
        <v>8.9500163379953399</v>
      </c>
      <c r="AMK49">
        <v>19.970246474220001</v>
      </c>
      <c r="AML49">
        <v>0.19910059932535501</v>
      </c>
      <c r="AMM49">
        <v>18.336573922454502</v>
      </c>
      <c r="AMN49">
        <v>1.0560827450356201</v>
      </c>
      <c r="AMO49">
        <v>19.946272058933399</v>
      </c>
      <c r="AMP49">
        <v>0.18231942412390401</v>
      </c>
      <c r="AMQ49">
        <v>20.0225421427843</v>
      </c>
      <c r="AMR49">
        <v>0.329915965019285</v>
      </c>
      <c r="AMS49">
        <v>19.941208449354601</v>
      </c>
      <c r="AMT49">
        <v>0.29139171299954802</v>
      </c>
      <c r="AMU49">
        <v>18.7012355060541</v>
      </c>
      <c r="AMV49">
        <v>1.40311708742538</v>
      </c>
      <c r="AMW49">
        <v>21.182097400541799</v>
      </c>
      <c r="AMX49">
        <v>0.37246885130615398</v>
      </c>
      <c r="AMY49">
        <v>21.198646428340801</v>
      </c>
      <c r="AMZ49">
        <v>0.38811505393435097</v>
      </c>
      <c r="ANA49">
        <v>21.1893386929572</v>
      </c>
      <c r="ANB49">
        <v>0.61586938005908098</v>
      </c>
      <c r="ANC49">
        <v>21.194132190273301</v>
      </c>
      <c r="AND49">
        <v>0.59133582956864295</v>
      </c>
      <c r="ANE49">
        <v>18.7077291133537</v>
      </c>
      <c r="ANF49">
        <v>1.5294987167091301</v>
      </c>
      <c r="ANG49">
        <v>21.189682439170401</v>
      </c>
      <c r="ANH49">
        <v>0.37826817167514598</v>
      </c>
      <c r="ANI49">
        <v>21.207997134241499</v>
      </c>
      <c r="ANJ49">
        <v>0.394659105740229</v>
      </c>
      <c r="ANK49">
        <v>21.1360026625279</v>
      </c>
      <c r="ANL49">
        <v>0.61844004761175098</v>
      </c>
      <c r="ANM49">
        <v>21.193128981313102</v>
      </c>
      <c r="ANN49">
        <v>0.59943364746177097</v>
      </c>
      <c r="ANO49">
        <v>2.0588104465037098</v>
      </c>
      <c r="ANP49">
        <v>3.37090620229361</v>
      </c>
      <c r="ANQ49">
        <v>3.5202996891980298</v>
      </c>
      <c r="ANR49">
        <v>18.336573922454502</v>
      </c>
      <c r="ANS49">
        <v>19.8556888237602</v>
      </c>
      <c r="ANT49">
        <v>19.871311880048999</v>
      </c>
      <c r="ANU49">
        <v>19.8507340153411</v>
      </c>
      <c r="ANV49">
        <v>19.7096442758241</v>
      </c>
      <c r="ANW49">
        <v>18.7012355060541</v>
      </c>
      <c r="ANX49">
        <v>21.071457962934598</v>
      </c>
      <c r="ANY49">
        <v>21.088569284025802</v>
      </c>
      <c r="ANZ49">
        <v>21.063293178776899</v>
      </c>
      <c r="AOA49">
        <v>20.891738428984901</v>
      </c>
      <c r="AOB49">
        <v>18.7077291133537</v>
      </c>
      <c r="AOC49">
        <v>21.0803035254159</v>
      </c>
      <c r="AOD49">
        <v>21.106003558651398</v>
      </c>
      <c r="AOE49">
        <v>21.0806938484554</v>
      </c>
      <c r="AOF49">
        <v>20.930792923418799</v>
      </c>
      <c r="AOG49">
        <v>24.759726329990698</v>
      </c>
      <c r="AOH49">
        <v>8.9500163379953399</v>
      </c>
      <c r="AOI49">
        <v>24.866535086348399</v>
      </c>
      <c r="AOJ49">
        <v>8.9500163379953399</v>
      </c>
    </row>
    <row r="53" spans="1:1076">
      <c r="A53" s="581"/>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G41" sqref="G4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201</v>
      </c>
    </row>
    <row r="4" spans="2:20">
      <c r="J4" t="s">
        <v>9</v>
      </c>
      <c r="M4" s="2" t="s">
        <v>921</v>
      </c>
      <c r="N4" s="2" t="s">
        <v>922</v>
      </c>
      <c r="O4" s="2" t="s">
        <v>925</v>
      </c>
    </row>
    <row r="5" spans="2:20">
      <c r="B5" t="s">
        <v>202</v>
      </c>
      <c r="D5" t="s">
        <v>359</v>
      </c>
      <c r="E5" t="s">
        <v>88</v>
      </c>
      <c r="F5" t="s">
        <v>100</v>
      </c>
      <c r="J5" t="s">
        <v>7</v>
      </c>
      <c r="M5" s="358" t="s">
        <v>919</v>
      </c>
      <c r="N5" s="358" t="s">
        <v>209</v>
      </c>
      <c r="O5" s="358" t="s">
        <v>923</v>
      </c>
    </row>
    <row r="6" spans="2:20">
      <c r="B6" t="s">
        <v>203</v>
      </c>
      <c r="D6" t="s">
        <v>360</v>
      </c>
      <c r="E6" t="s">
        <v>363</v>
      </c>
      <c r="F6" t="s">
        <v>367</v>
      </c>
      <c r="J6" t="s">
        <v>8</v>
      </c>
      <c r="M6" s="358" t="s">
        <v>846</v>
      </c>
      <c r="N6" s="358" t="s">
        <v>918</v>
      </c>
      <c r="O6" s="358" t="s">
        <v>926</v>
      </c>
    </row>
    <row r="7" spans="2:20">
      <c r="B7" t="s">
        <v>204</v>
      </c>
      <c r="D7" t="s">
        <v>361</v>
      </c>
      <c r="E7" t="s">
        <v>364</v>
      </c>
      <c r="F7" t="s">
        <v>368</v>
      </c>
      <c r="J7" s="4" t="s">
        <v>659</v>
      </c>
      <c r="M7" s="358" t="s">
        <v>82</v>
      </c>
      <c r="N7" s="358" t="s">
        <v>914</v>
      </c>
    </row>
    <row r="8" spans="2:20">
      <c r="D8" t="s">
        <v>362</v>
      </c>
      <c r="E8" t="s">
        <v>365</v>
      </c>
      <c r="J8" s="4" t="s">
        <v>658</v>
      </c>
    </row>
    <row r="9" spans="2:20">
      <c r="E9" t="s">
        <v>366</v>
      </c>
      <c r="J9" s="4" t="s">
        <v>657</v>
      </c>
    </row>
    <row r="10" spans="2:20">
      <c r="B10" t="s">
        <v>209</v>
      </c>
      <c r="J10" s="4" t="s">
        <v>656</v>
      </c>
    </row>
    <row r="11" spans="2:20">
      <c r="B11" t="s">
        <v>210</v>
      </c>
      <c r="J11" s="4" t="s">
        <v>655</v>
      </c>
      <c r="M11" t="s">
        <v>70</v>
      </c>
      <c r="N11" t="s">
        <v>71</v>
      </c>
      <c r="P11" s="358" t="s">
        <v>995</v>
      </c>
      <c r="Q11" s="358" t="s">
        <v>352</v>
      </c>
      <c r="R11" s="358" t="s">
        <v>1013</v>
      </c>
      <c r="S11" s="358" t="s">
        <v>351</v>
      </c>
      <c r="T11" s="358" t="s">
        <v>1014</v>
      </c>
    </row>
    <row r="12" spans="2:20" ht="13.5" thickBot="1">
      <c r="J12" s="4" t="s">
        <v>616</v>
      </c>
      <c r="M12">
        <v>0</v>
      </c>
      <c r="N12">
        <v>0</v>
      </c>
      <c r="Q12" s="570" t="s">
        <v>1000</v>
      </c>
      <c r="R12" s="570" t="s">
        <v>997</v>
      </c>
      <c r="S12" s="570" t="s">
        <v>990</v>
      </c>
      <c r="T12" s="570" t="s">
        <v>1017</v>
      </c>
    </row>
    <row r="13" spans="2:20" ht="13.5" thickBot="1">
      <c r="B13" s="19" t="s">
        <v>200</v>
      </c>
      <c r="C13" s="19" t="s">
        <v>2551</v>
      </c>
      <c r="E13" t="s">
        <v>9</v>
      </c>
      <c r="J13" s="4" t="s">
        <v>654</v>
      </c>
      <c r="M13">
        <v>1</v>
      </c>
      <c r="N13">
        <v>31</v>
      </c>
      <c r="Q13" s="570" t="s">
        <v>1015</v>
      </c>
      <c r="R13" s="570" t="s">
        <v>1019</v>
      </c>
      <c r="S13" s="570" t="s">
        <v>1017</v>
      </c>
      <c r="T13" s="570" t="s">
        <v>991</v>
      </c>
    </row>
    <row r="14" spans="2:20">
      <c r="B14" s="640" t="s">
        <v>2544</v>
      </c>
      <c r="C14" s="641">
        <v>100</v>
      </c>
      <c r="E14" t="s">
        <v>7</v>
      </c>
      <c r="J14" s="4" t="s">
        <v>653</v>
      </c>
      <c r="M14">
        <v>2</v>
      </c>
      <c r="N14">
        <v>59</v>
      </c>
      <c r="Q14" s="570" t="s">
        <v>996</v>
      </c>
      <c r="R14" s="570" t="s">
        <v>998</v>
      </c>
      <c r="S14" s="570" t="s">
        <v>991</v>
      </c>
      <c r="T14" s="570" t="s">
        <v>1018</v>
      </c>
    </row>
    <row r="15" spans="2:20">
      <c r="B15" s="640" t="s">
        <v>2553</v>
      </c>
      <c r="C15" s="18">
        <v>75</v>
      </c>
      <c r="E15" t="s">
        <v>8</v>
      </c>
      <c r="J15" s="4" t="s">
        <v>652</v>
      </c>
      <c r="M15">
        <v>3</v>
      </c>
      <c r="N15">
        <v>90</v>
      </c>
      <c r="Q15" s="570" t="s">
        <v>1016</v>
      </c>
      <c r="R15" s="570"/>
      <c r="S15" s="570" t="s">
        <v>1018</v>
      </c>
      <c r="T15" s="570" t="s">
        <v>992</v>
      </c>
    </row>
    <row r="16" spans="2:20">
      <c r="B16" s="640" t="s">
        <v>2548</v>
      </c>
      <c r="C16" s="640">
        <v>150</v>
      </c>
      <c r="J16" s="4" t="s">
        <v>651</v>
      </c>
      <c r="M16">
        <v>4</v>
      </c>
      <c r="N16">
        <v>120</v>
      </c>
      <c r="Q16" s="570" t="s">
        <v>997</v>
      </c>
      <c r="R16" s="569"/>
    </row>
    <row r="17" spans="2:18">
      <c r="B17" s="640" t="s">
        <v>2552</v>
      </c>
      <c r="C17" s="641">
        <v>100</v>
      </c>
      <c r="E17" t="s">
        <v>160</v>
      </c>
      <c r="G17">
        <v>0.2</v>
      </c>
      <c r="H17">
        <v>3</v>
      </c>
      <c r="J17" s="4" t="s">
        <v>650</v>
      </c>
      <c r="M17">
        <v>5</v>
      </c>
      <c r="N17">
        <v>151</v>
      </c>
      <c r="Q17" s="569"/>
      <c r="R17" s="569"/>
    </row>
    <row r="18" spans="2:18">
      <c r="B18" s="640" t="s">
        <v>2549</v>
      </c>
      <c r="C18" s="640">
        <v>250</v>
      </c>
      <c r="E18" t="s">
        <v>161</v>
      </c>
      <c r="G18">
        <v>0.4</v>
      </c>
      <c r="H18">
        <v>4</v>
      </c>
      <c r="J18" s="4" t="s">
        <v>649</v>
      </c>
      <c r="M18">
        <v>6</v>
      </c>
      <c r="N18" s="45">
        <v>181</v>
      </c>
      <c r="Q18" s="569"/>
      <c r="R18" s="569"/>
    </row>
    <row r="19" spans="2:18">
      <c r="B19" s="614" t="s">
        <v>2550</v>
      </c>
      <c r="C19" s="614">
        <v>225</v>
      </c>
      <c r="E19" t="s">
        <v>162</v>
      </c>
      <c r="G19">
        <v>0.6</v>
      </c>
      <c r="H19">
        <v>5</v>
      </c>
      <c r="J19" s="4" t="s">
        <v>648</v>
      </c>
      <c r="M19">
        <v>7</v>
      </c>
      <c r="N19">
        <v>212</v>
      </c>
      <c r="Q19" s="569"/>
      <c r="R19" s="569"/>
    </row>
    <row r="20" spans="2:18" ht="13.5" thickBot="1">
      <c r="B20" s="615" t="s">
        <v>2506</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363</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2485</v>
      </c>
      <c r="C1" t="s">
        <v>2486</v>
      </c>
      <c r="D1" t="s">
        <v>2487</v>
      </c>
      <c r="E1" t="s">
        <v>2488</v>
      </c>
      <c r="F1" t="s">
        <v>325</v>
      </c>
      <c r="G1" t="s">
        <v>2489</v>
      </c>
      <c r="H1" t="s">
        <v>2490</v>
      </c>
      <c r="I1" t="s">
        <v>132</v>
      </c>
      <c r="J1" t="s">
        <v>2491</v>
      </c>
      <c r="K1" t="s">
        <v>2492</v>
      </c>
      <c r="L1" t="s">
        <v>133</v>
      </c>
      <c r="M1" t="s">
        <v>2493</v>
      </c>
      <c r="N1" t="s">
        <v>134</v>
      </c>
      <c r="O1" t="s">
        <v>2494</v>
      </c>
      <c r="P1" s="581" t="s">
        <v>135</v>
      </c>
      <c r="Q1" t="s">
        <v>2495</v>
      </c>
      <c r="R1" t="s">
        <v>136</v>
      </c>
      <c r="S1" t="s">
        <v>2496</v>
      </c>
      <c r="T1" t="s">
        <v>137</v>
      </c>
      <c r="U1" t="s">
        <v>2497</v>
      </c>
      <c r="V1" s="581" t="s">
        <v>2498</v>
      </c>
      <c r="W1" t="s">
        <v>138</v>
      </c>
      <c r="X1" s="580" t="s">
        <v>2499</v>
      </c>
      <c r="Y1" t="s">
        <v>2500</v>
      </c>
      <c r="Z1" t="s">
        <v>2501</v>
      </c>
      <c r="AA1" t="s">
        <v>139</v>
      </c>
      <c r="AB1" t="s">
        <v>2502</v>
      </c>
      <c r="AC1" t="s">
        <v>348</v>
      </c>
      <c r="AD1" t="s">
        <v>175</v>
      </c>
      <c r="AE1" t="s">
        <v>323</v>
      </c>
      <c r="AF1" t="s">
        <v>326</v>
      </c>
      <c r="AG1" t="s">
        <v>327</v>
      </c>
      <c r="AH1" t="s">
        <v>328</v>
      </c>
      <c r="AI1" t="s">
        <v>329</v>
      </c>
      <c r="AJ1" t="s">
        <v>330</v>
      </c>
      <c r="AK1" t="s">
        <v>331</v>
      </c>
      <c r="AL1" t="s">
        <v>332</v>
      </c>
      <c r="AM1" t="s">
        <v>333</v>
      </c>
    </row>
    <row r="2" spans="1:39">
      <c r="A2" t="s">
        <v>2946</v>
      </c>
      <c r="D2">
        <v>0</v>
      </c>
      <c r="H2">
        <v>9133829.5893799495</v>
      </c>
      <c r="K2">
        <v>0</v>
      </c>
      <c r="V2">
        <v>260515387.10653999</v>
      </c>
      <c r="Y2">
        <v>616739.65884963598</v>
      </c>
      <c r="Z2">
        <v>10805736.4228517</v>
      </c>
    </row>
    <row r="3" spans="1:39">
      <c r="A3" t="s">
        <v>2947</v>
      </c>
      <c r="D3">
        <v>0</v>
      </c>
      <c r="H3">
        <v>9133829.5893799495</v>
      </c>
      <c r="K3">
        <v>0</v>
      </c>
      <c r="V3">
        <v>260618113.02381301</v>
      </c>
      <c r="Y3">
        <v>616739.65884963598</v>
      </c>
      <c r="Z3">
        <v>10805736.4228517</v>
      </c>
    </row>
    <row r="4" spans="1:39">
      <c r="A4" t="s">
        <v>2948</v>
      </c>
      <c r="D4">
        <v>0</v>
      </c>
      <c r="H4">
        <v>9133829.5893799495</v>
      </c>
      <c r="K4">
        <v>0</v>
      </c>
      <c r="V4">
        <v>260699206.168924</v>
      </c>
      <c r="Y4">
        <v>616739.65884963598</v>
      </c>
      <c r="Z4">
        <v>10805736.4228517</v>
      </c>
    </row>
    <row r="5" spans="1:39">
      <c r="A5" t="s">
        <v>2949</v>
      </c>
      <c r="D5">
        <v>0</v>
      </c>
      <c r="H5">
        <v>9133829.5893799495</v>
      </c>
      <c r="K5">
        <v>0</v>
      </c>
      <c r="V5">
        <v>260770047.42908299</v>
      </c>
      <c r="Y5">
        <v>616739.65884963598</v>
      </c>
      <c r="Z5">
        <v>10805736.4228517</v>
      </c>
    </row>
    <row r="6" spans="1:39">
      <c r="A6" t="s">
        <v>2950</v>
      </c>
      <c r="D6">
        <v>0</v>
      </c>
      <c r="H6">
        <v>18267659.178759899</v>
      </c>
      <c r="K6">
        <v>0</v>
      </c>
      <c r="V6">
        <v>260828933.602871</v>
      </c>
      <c r="Y6">
        <v>616739.65884963598</v>
      </c>
      <c r="Z6">
        <v>10805736.4228517</v>
      </c>
    </row>
    <row r="7" spans="1:39">
      <c r="A7" t="s">
        <v>2951</v>
      </c>
      <c r="D7">
        <v>0</v>
      </c>
      <c r="H7">
        <v>36535318.357519798</v>
      </c>
      <c r="K7">
        <v>0</v>
      </c>
      <c r="V7">
        <v>637368007.58199596</v>
      </c>
      <c r="Y7">
        <v>1161153.45187401</v>
      </c>
      <c r="Z7">
        <v>10418084.090422001</v>
      </c>
    </row>
    <row r="8" spans="1:39">
      <c r="A8" t="s">
        <v>2952</v>
      </c>
      <c r="D8">
        <v>0</v>
      </c>
      <c r="H8">
        <v>73070636.715039596</v>
      </c>
      <c r="K8">
        <v>0</v>
      </c>
      <c r="V8">
        <v>645706914.43439102</v>
      </c>
      <c r="Y8">
        <v>1072410.7455003301</v>
      </c>
      <c r="Z8">
        <v>10417339.481098499</v>
      </c>
    </row>
    <row r="9" spans="1:39">
      <c r="A9" t="s">
        <v>2953</v>
      </c>
      <c r="D9">
        <v>0</v>
      </c>
      <c r="H9">
        <v>127873614.25131901</v>
      </c>
      <c r="K9">
        <v>0</v>
      </c>
      <c r="V9">
        <v>595410287.48875499</v>
      </c>
      <c r="Y9">
        <v>957059.19626717898</v>
      </c>
      <c r="Z9">
        <v>10333556.400487</v>
      </c>
    </row>
    <row r="10" spans="1:39">
      <c r="A10" t="s">
        <v>2954</v>
      </c>
      <c r="D10">
        <v>0</v>
      </c>
      <c r="H10">
        <v>146141273.43007901</v>
      </c>
      <c r="K10">
        <v>0</v>
      </c>
      <c r="V10">
        <v>564677490.99092603</v>
      </c>
      <c r="Y10">
        <v>883945.08756921405</v>
      </c>
      <c r="Z10">
        <v>10224199.7689953</v>
      </c>
    </row>
    <row r="11" spans="1:39">
      <c r="A11" t="s">
        <v>2955</v>
      </c>
      <c r="D11">
        <v>0</v>
      </c>
      <c r="H11">
        <v>155275103.01945901</v>
      </c>
      <c r="K11">
        <v>0</v>
      </c>
      <c r="V11">
        <v>539831285.633569</v>
      </c>
      <c r="Y11">
        <v>843284.97067821096</v>
      </c>
      <c r="Z11">
        <v>10195057.1496999</v>
      </c>
    </row>
    <row r="12" spans="1:39">
      <c r="A12" t="s">
        <v>2956</v>
      </c>
      <c r="D12">
        <v>0</v>
      </c>
      <c r="H12">
        <v>155275103.01945901</v>
      </c>
      <c r="K12">
        <v>0</v>
      </c>
      <c r="V12">
        <v>526048403.29625303</v>
      </c>
      <c r="Y12">
        <v>823937.007679036</v>
      </c>
      <c r="Z12">
        <v>10166813.981771899</v>
      </c>
    </row>
    <row r="13" spans="1:39">
      <c r="A13" t="s">
        <v>2957</v>
      </c>
      <c r="D13">
        <v>0</v>
      </c>
      <c r="H13">
        <v>155275103.01945901</v>
      </c>
      <c r="K13">
        <v>0</v>
      </c>
      <c r="V13">
        <v>517186476.09747499</v>
      </c>
      <c r="Y13">
        <v>809480.86551440496</v>
      </c>
      <c r="Z13">
        <v>10148418.139856299</v>
      </c>
    </row>
    <row r="14" spans="1:39">
      <c r="A14" t="s">
        <v>2958</v>
      </c>
      <c r="D14">
        <v>0</v>
      </c>
      <c r="H14">
        <v>155275103.01945901</v>
      </c>
      <c r="K14">
        <v>0</v>
      </c>
      <c r="V14">
        <v>510481021.38926798</v>
      </c>
      <c r="Y14">
        <v>798500.143368372</v>
      </c>
      <c r="Z14">
        <v>10148418.139856299</v>
      </c>
    </row>
    <row r="15" spans="1:39">
      <c r="A15" t="s">
        <v>2959</v>
      </c>
      <c r="D15">
        <v>0</v>
      </c>
      <c r="H15">
        <v>155275103.01945901</v>
      </c>
      <c r="K15">
        <v>0</v>
      </c>
      <c r="V15">
        <v>505114241.16216701</v>
      </c>
      <c r="Y15">
        <v>790282.874080098</v>
      </c>
      <c r="Z15">
        <v>10148418.139856299</v>
      </c>
    </row>
    <row r="16" spans="1:39">
      <c r="A16" t="s">
        <v>2960</v>
      </c>
      <c r="D16">
        <v>0</v>
      </c>
      <c r="H16">
        <v>155275103.01945901</v>
      </c>
      <c r="K16">
        <v>0</v>
      </c>
      <c r="V16">
        <v>500490099.00258303</v>
      </c>
      <c r="Y16">
        <v>783528.01612719498</v>
      </c>
      <c r="Z16">
        <v>10148418.139856299</v>
      </c>
    </row>
    <row r="17" spans="1:39">
      <c r="A17" t="s">
        <v>2961</v>
      </c>
      <c r="D17">
        <v>0</v>
      </c>
      <c r="H17">
        <v>155275103.01945901</v>
      </c>
      <c r="K17">
        <v>0</v>
      </c>
      <c r="V17">
        <v>258820691.227837</v>
      </c>
      <c r="Y17">
        <v>616739.65884963598</v>
      </c>
      <c r="Z17">
        <v>10805736.4228517</v>
      </c>
    </row>
    <row r="18" spans="1:39">
      <c r="A18" t="s">
        <v>2962</v>
      </c>
      <c r="D18">
        <v>0</v>
      </c>
      <c r="H18">
        <v>155275103.01945901</v>
      </c>
      <c r="K18">
        <v>0</v>
      </c>
      <c r="V18">
        <v>259061160.31986901</v>
      </c>
      <c r="Y18">
        <v>616739.65884963598</v>
      </c>
      <c r="Z18">
        <v>10805736.4228517</v>
      </c>
    </row>
    <row r="19" spans="1:39">
      <c r="A19" t="s">
        <v>2963</v>
      </c>
      <c r="D19">
        <v>0</v>
      </c>
      <c r="H19">
        <v>146141273.43007901</v>
      </c>
      <c r="K19">
        <v>0</v>
      </c>
      <c r="V19">
        <v>259218825.896247</v>
      </c>
      <c r="Y19">
        <v>616739.65884963598</v>
      </c>
      <c r="Z19">
        <v>10805736.4228517</v>
      </c>
    </row>
    <row r="20" spans="1:39">
      <c r="A20" t="s">
        <v>2964</v>
      </c>
      <c r="D20">
        <v>0</v>
      </c>
      <c r="H20">
        <v>63936807.1256596</v>
      </c>
      <c r="K20">
        <v>0</v>
      </c>
      <c r="V20">
        <v>259391864.350968</v>
      </c>
      <c r="Y20">
        <v>616739.65884963598</v>
      </c>
      <c r="Z20">
        <v>10805736.4228517</v>
      </c>
    </row>
    <row r="21" spans="1:39">
      <c r="A21" t="s">
        <v>2965</v>
      </c>
      <c r="D21">
        <v>0</v>
      </c>
      <c r="H21">
        <v>18267659.178759899</v>
      </c>
      <c r="K21">
        <v>0</v>
      </c>
      <c r="V21">
        <v>259735324.130968</v>
      </c>
      <c r="Y21">
        <v>616739.65884963598</v>
      </c>
      <c r="Z21">
        <v>10805736.4228517</v>
      </c>
    </row>
    <row r="22" spans="1:39">
      <c r="A22" t="s">
        <v>2966</v>
      </c>
      <c r="D22">
        <v>0</v>
      </c>
      <c r="H22">
        <v>18267659.178759899</v>
      </c>
      <c r="K22">
        <v>0</v>
      </c>
      <c r="V22">
        <v>260044839.305902</v>
      </c>
      <c r="Y22">
        <v>616739.65884963598</v>
      </c>
      <c r="Z22">
        <v>10805736.4228517</v>
      </c>
    </row>
    <row r="23" spans="1:39">
      <c r="A23" t="s">
        <v>2967</v>
      </c>
      <c r="D23">
        <v>0</v>
      </c>
      <c r="H23">
        <v>18267659.178759899</v>
      </c>
      <c r="K23">
        <v>0</v>
      </c>
      <c r="V23">
        <v>260229798.40475801</v>
      </c>
      <c r="Y23">
        <v>616739.65884963598</v>
      </c>
      <c r="Z23">
        <v>10805736.4228517</v>
      </c>
    </row>
    <row r="24" spans="1:39">
      <c r="A24" t="s">
        <v>2968</v>
      </c>
      <c r="D24">
        <v>0</v>
      </c>
      <c r="H24">
        <v>18267659.178759899</v>
      </c>
      <c r="K24">
        <v>0</v>
      </c>
      <c r="V24">
        <v>260361348.68193099</v>
      </c>
      <c r="Y24">
        <v>616739.65884963598</v>
      </c>
      <c r="Z24">
        <v>10805736.4228517</v>
      </c>
    </row>
    <row r="25" spans="1:39">
      <c r="A25" t="s">
        <v>2969</v>
      </c>
      <c r="B25">
        <v>0</v>
      </c>
      <c r="C25">
        <v>0</v>
      </c>
      <c r="D25">
        <v>0</v>
      </c>
      <c r="E25">
        <v>2253227991.8298302</v>
      </c>
      <c r="F25">
        <v>2253227991.8298302</v>
      </c>
      <c r="G25">
        <v>1982041020.8954501</v>
      </c>
      <c r="H25">
        <v>18267659.178759899</v>
      </c>
      <c r="I25">
        <v>1982041020.8954501</v>
      </c>
      <c r="J25">
        <v>0</v>
      </c>
      <c r="K25">
        <v>0</v>
      </c>
      <c r="L25">
        <v>0</v>
      </c>
      <c r="M25">
        <v>1982041020.8954501</v>
      </c>
      <c r="N25">
        <v>1982041020.8954501</v>
      </c>
      <c r="O25">
        <v>253629033.35182399</v>
      </c>
      <c r="P25">
        <v>253629033.35182399</v>
      </c>
      <c r="Q25">
        <v>17557937.582552999</v>
      </c>
      <c r="R25">
        <v>17557937.582552999</v>
      </c>
      <c r="S25">
        <v>0</v>
      </c>
      <c r="T25">
        <v>0</v>
      </c>
      <c r="U25">
        <v>9183075010.5820808</v>
      </c>
      <c r="V25">
        <v>260465243.85498399</v>
      </c>
      <c r="W25">
        <v>9183075010.5820808</v>
      </c>
      <c r="X25">
        <v>17557937.582552999</v>
      </c>
      <c r="Y25">
        <v>616739.65884963598</v>
      </c>
      <c r="Z25">
        <v>10805736.4228517</v>
      </c>
      <c r="AA25">
        <v>17557937.582552999</v>
      </c>
      <c r="AB25">
        <v>253629033.35182399</v>
      </c>
      <c r="AC25">
        <v>253629033.35182399</v>
      </c>
      <c r="AD25">
        <v>2253227991.8298302</v>
      </c>
      <c r="AE25">
        <v>1982041020.8954501</v>
      </c>
      <c r="AF25">
        <v>0</v>
      </c>
      <c r="AG25">
        <v>1982041020.8954501</v>
      </c>
      <c r="AH25">
        <v>253629033.35182399</v>
      </c>
      <c r="AI25">
        <v>17557937.582552999</v>
      </c>
      <c r="AJ25">
        <v>0</v>
      </c>
      <c r="AK25">
        <v>9183075010.5820808</v>
      </c>
      <c r="AL25">
        <v>17557937.582552999</v>
      </c>
      <c r="AM25">
        <v>253629033.35182399</v>
      </c>
    </row>
    <row r="26" spans="1:39">
      <c r="A26" t="s">
        <v>2970</v>
      </c>
      <c r="D26">
        <v>2188524.7346818298</v>
      </c>
      <c r="H26">
        <v>139747592.717513</v>
      </c>
      <c r="K26">
        <v>182114509.96671399</v>
      </c>
      <c r="V26">
        <v>0</v>
      </c>
      <c r="Y26">
        <v>49144571.190021202</v>
      </c>
      <c r="Z26">
        <v>28113995.614466101</v>
      </c>
    </row>
    <row r="27" spans="1:39">
      <c r="A27" t="s">
        <v>2971</v>
      </c>
      <c r="D27">
        <v>1660831.2393317199</v>
      </c>
      <c r="H27">
        <v>139747592.717513</v>
      </c>
      <c r="K27">
        <v>182114509.96671399</v>
      </c>
      <c r="V27">
        <v>0</v>
      </c>
      <c r="Y27">
        <v>45948895.197332703</v>
      </c>
      <c r="Z27">
        <v>27391424.8644532</v>
      </c>
    </row>
    <row r="28" spans="1:39">
      <c r="A28" t="s">
        <v>2972</v>
      </c>
      <c r="D28">
        <v>1563857.7250109999</v>
      </c>
      <c r="H28">
        <v>139747592.717513</v>
      </c>
      <c r="K28">
        <v>182114509.96671399</v>
      </c>
      <c r="V28">
        <v>0</v>
      </c>
      <c r="Y28">
        <v>44084197.343741998</v>
      </c>
      <c r="Z28">
        <v>26827005.119866502</v>
      </c>
    </row>
    <row r="29" spans="1:39">
      <c r="A29" t="s">
        <v>2973</v>
      </c>
      <c r="D29">
        <v>1474986.69018324</v>
      </c>
      <c r="H29">
        <v>139747592.717513</v>
      </c>
      <c r="K29">
        <v>182114509.96671399</v>
      </c>
      <c r="V29">
        <v>0</v>
      </c>
      <c r="Y29">
        <v>42450504.565160602</v>
      </c>
      <c r="Z29">
        <v>26149522.683711398</v>
      </c>
    </row>
    <row r="30" spans="1:39">
      <c r="A30" t="s">
        <v>2974</v>
      </c>
      <c r="D30">
        <v>1408824.35987098</v>
      </c>
      <c r="H30">
        <v>139747592.717513</v>
      </c>
      <c r="K30">
        <v>182114509.96671399</v>
      </c>
      <c r="V30">
        <v>0</v>
      </c>
      <c r="Y30">
        <v>41308532.594426297</v>
      </c>
      <c r="Z30">
        <v>25779418.002105299</v>
      </c>
    </row>
    <row r="31" spans="1:39">
      <c r="A31" t="s">
        <v>2975</v>
      </c>
      <c r="D31">
        <v>1451267.14316518</v>
      </c>
      <c r="H31">
        <v>139747592.717513</v>
      </c>
      <c r="K31">
        <v>182114509.96671399</v>
      </c>
      <c r="V31">
        <v>0</v>
      </c>
      <c r="Y31">
        <v>42202469.697798997</v>
      </c>
      <c r="Z31">
        <v>27135882.363721799</v>
      </c>
    </row>
    <row r="32" spans="1:39">
      <c r="A32" t="s">
        <v>2976</v>
      </c>
      <c r="D32">
        <v>1976316.56341187</v>
      </c>
      <c r="H32">
        <v>139747592.717513</v>
      </c>
      <c r="K32">
        <v>182114509.96671399</v>
      </c>
      <c r="V32">
        <v>0</v>
      </c>
      <c r="Y32">
        <v>48225857.547118701</v>
      </c>
      <c r="Z32">
        <v>33426921.571020599</v>
      </c>
    </row>
    <row r="33" spans="1:26">
      <c r="A33" t="s">
        <v>2977</v>
      </c>
      <c r="D33">
        <v>5163373.16635805</v>
      </c>
      <c r="H33">
        <v>139747592.717513</v>
      </c>
      <c r="K33">
        <v>182114509.96671399</v>
      </c>
      <c r="V33">
        <v>0</v>
      </c>
      <c r="Y33">
        <v>69066308.578015104</v>
      </c>
      <c r="Z33">
        <v>48392509.912624799</v>
      </c>
    </row>
    <row r="34" spans="1:26">
      <c r="A34" t="s">
        <v>2978</v>
      </c>
      <c r="D34">
        <v>9168678.2410547398</v>
      </c>
      <c r="H34">
        <v>139747592.717513</v>
      </c>
      <c r="K34">
        <v>182114509.96671399</v>
      </c>
      <c r="V34">
        <v>0</v>
      </c>
      <c r="Y34">
        <v>103401500.749116</v>
      </c>
      <c r="Z34">
        <v>57189564.856643498</v>
      </c>
    </row>
    <row r="35" spans="1:26">
      <c r="A35" t="s">
        <v>2979</v>
      </c>
      <c r="D35">
        <v>10731184.265454501</v>
      </c>
      <c r="H35">
        <v>139747592.717513</v>
      </c>
      <c r="K35">
        <v>182114509.96671399</v>
      </c>
      <c r="V35">
        <v>0</v>
      </c>
      <c r="Y35">
        <v>109562436.359918</v>
      </c>
      <c r="Z35">
        <v>63044150.451589502</v>
      </c>
    </row>
    <row r="36" spans="1:26">
      <c r="A36" t="s">
        <v>2980</v>
      </c>
      <c r="D36">
        <v>10731184.265454501</v>
      </c>
      <c r="H36">
        <v>139747592.717513</v>
      </c>
      <c r="K36">
        <v>182114509.96671399</v>
      </c>
      <c r="V36">
        <v>0</v>
      </c>
      <c r="Y36">
        <v>119561447.486081</v>
      </c>
      <c r="Z36">
        <v>58856743.870000601</v>
      </c>
    </row>
    <row r="37" spans="1:26">
      <c r="A37" t="s">
        <v>2981</v>
      </c>
      <c r="D37">
        <v>10731184.265454501</v>
      </c>
      <c r="H37">
        <v>139747592.717513</v>
      </c>
      <c r="K37">
        <v>182114509.96671399</v>
      </c>
      <c r="V37">
        <v>0</v>
      </c>
      <c r="Y37">
        <v>125443914.736138</v>
      </c>
      <c r="Z37">
        <v>57301048.822863899</v>
      </c>
    </row>
    <row r="38" spans="1:26">
      <c r="A38" t="s">
        <v>2982</v>
      </c>
      <c r="D38">
        <v>10731184.265454501</v>
      </c>
      <c r="H38">
        <v>139747592.717513</v>
      </c>
      <c r="K38">
        <v>182114509.96671399</v>
      </c>
      <c r="V38">
        <v>0</v>
      </c>
      <c r="Y38">
        <v>134378095.32999301</v>
      </c>
      <c r="Z38">
        <v>61911014.998727404</v>
      </c>
    </row>
    <row r="39" spans="1:26">
      <c r="A39" t="s">
        <v>2983</v>
      </c>
      <c r="D39">
        <v>10731184.265454501</v>
      </c>
      <c r="H39">
        <v>139747592.717513</v>
      </c>
      <c r="K39">
        <v>182114509.96671399</v>
      </c>
      <c r="V39">
        <v>0</v>
      </c>
      <c r="Y39">
        <v>143091686.57997301</v>
      </c>
      <c r="Z39">
        <v>66678441.498524897</v>
      </c>
    </row>
    <row r="40" spans="1:26">
      <c r="A40" t="s">
        <v>2984</v>
      </c>
      <c r="D40">
        <v>10731184.265454501</v>
      </c>
      <c r="H40">
        <v>139747592.717513</v>
      </c>
      <c r="K40">
        <v>182114509.96671399</v>
      </c>
      <c r="V40">
        <v>0</v>
      </c>
      <c r="Y40">
        <v>145288728.80432001</v>
      </c>
      <c r="Z40">
        <v>67799638.273400202</v>
      </c>
    </row>
    <row r="41" spans="1:26">
      <c r="A41" t="s">
        <v>2985</v>
      </c>
      <c r="D41">
        <v>10731184.265454501</v>
      </c>
      <c r="H41">
        <v>139747592.717513</v>
      </c>
      <c r="K41">
        <v>182114509.96671399</v>
      </c>
      <c r="V41">
        <v>0</v>
      </c>
      <c r="Y41">
        <v>141618239.997015</v>
      </c>
      <c r="Z41">
        <v>66576989.353407398</v>
      </c>
    </row>
    <row r="42" spans="1:26">
      <c r="A42" t="s">
        <v>2986</v>
      </c>
      <c r="D42">
        <v>10731184.265454501</v>
      </c>
      <c r="H42">
        <v>139747592.717513</v>
      </c>
      <c r="K42">
        <v>182114509.96671399</v>
      </c>
      <c r="V42">
        <v>0</v>
      </c>
      <c r="Y42">
        <v>132082913.09564599</v>
      </c>
      <c r="Z42">
        <v>60786255.885209903</v>
      </c>
    </row>
    <row r="43" spans="1:26">
      <c r="A43" t="s">
        <v>2987</v>
      </c>
      <c r="D43">
        <v>10731184.265454501</v>
      </c>
      <c r="H43">
        <v>139747592.717513</v>
      </c>
      <c r="K43">
        <v>182114509.96671399</v>
      </c>
      <c r="V43">
        <v>0</v>
      </c>
      <c r="Y43">
        <v>122852983.126977</v>
      </c>
      <c r="Z43">
        <v>53475315.549822301</v>
      </c>
    </row>
    <row r="44" spans="1:26">
      <c r="A44" t="s">
        <v>2988</v>
      </c>
      <c r="D44">
        <v>10731184.265454501</v>
      </c>
      <c r="H44">
        <v>139747592.717513</v>
      </c>
      <c r="K44">
        <v>182114509.96671399</v>
      </c>
      <c r="V44">
        <v>0</v>
      </c>
      <c r="Y44">
        <v>110982493.993218</v>
      </c>
      <c r="Z44">
        <v>39661179.138520002</v>
      </c>
    </row>
    <row r="45" spans="1:26">
      <c r="A45" t="s">
        <v>2989</v>
      </c>
      <c r="D45">
        <v>10591657.5790102</v>
      </c>
      <c r="H45">
        <v>139747592.717513</v>
      </c>
      <c r="K45">
        <v>182114509.96671399</v>
      </c>
      <c r="V45">
        <v>0</v>
      </c>
      <c r="Y45">
        <v>105495667.897329</v>
      </c>
      <c r="Z45">
        <v>34992671.195258804</v>
      </c>
    </row>
    <row r="46" spans="1:26">
      <c r="A46" t="s">
        <v>2990</v>
      </c>
      <c r="D46">
        <v>7978720.8764606901</v>
      </c>
      <c r="H46">
        <v>139747592.717513</v>
      </c>
      <c r="K46">
        <v>182114509.96671399</v>
      </c>
      <c r="V46">
        <v>0</v>
      </c>
      <c r="Y46">
        <v>82045977.329842001</v>
      </c>
      <c r="Z46">
        <v>33189846.672901101</v>
      </c>
    </row>
    <row r="47" spans="1:26">
      <c r="A47" t="s">
        <v>2991</v>
      </c>
      <c r="D47">
        <v>5768835.4403293002</v>
      </c>
      <c r="H47">
        <v>139747592.717513</v>
      </c>
      <c r="K47">
        <v>182114509.96671399</v>
      </c>
      <c r="V47">
        <v>0</v>
      </c>
      <c r="Y47">
        <v>66878203.435913198</v>
      </c>
      <c r="Z47">
        <v>30699689.349682398</v>
      </c>
    </row>
    <row r="48" spans="1:26">
      <c r="A48" t="s">
        <v>2992</v>
      </c>
      <c r="D48">
        <v>4300578.4301269101</v>
      </c>
      <c r="H48">
        <v>139747592.717513</v>
      </c>
      <c r="K48">
        <v>182114509.96671399</v>
      </c>
      <c r="V48">
        <v>0</v>
      </c>
      <c r="Y48">
        <v>58935588.258561298</v>
      </c>
      <c r="Z48">
        <v>28990874.0629283</v>
      </c>
    </row>
    <row r="49" spans="1:39">
      <c r="A49" t="s">
        <v>2993</v>
      </c>
      <c r="B49">
        <v>165062945.45066801</v>
      </c>
      <c r="C49">
        <v>165062945.45066801</v>
      </c>
      <c r="D49">
        <v>3054650.6071270099</v>
      </c>
      <c r="E49">
        <v>10913625090.447701</v>
      </c>
      <c r="F49">
        <v>10913625090.447701</v>
      </c>
      <c r="G49">
        <v>3353942225.2203202</v>
      </c>
      <c r="H49">
        <v>139747592.717513</v>
      </c>
      <c r="I49">
        <v>3353942225.2203202</v>
      </c>
      <c r="J49">
        <v>4370748239.2011499</v>
      </c>
      <c r="K49">
        <v>182114509.96671399</v>
      </c>
      <c r="L49">
        <v>4370748239.2011499</v>
      </c>
      <c r="M49">
        <v>7724690464.4214497</v>
      </c>
      <c r="N49">
        <v>7724690464.4214497</v>
      </c>
      <c r="O49">
        <v>1052084746.40684</v>
      </c>
      <c r="P49">
        <v>1052084746.40684</v>
      </c>
      <c r="Q49">
        <v>131884404.209132</v>
      </c>
      <c r="R49">
        <v>131884404.209132</v>
      </c>
      <c r="S49">
        <v>1839902529.9595699</v>
      </c>
      <c r="T49">
        <v>1839902529.9595699</v>
      </c>
      <c r="U49">
        <v>0</v>
      </c>
      <c r="V49">
        <v>0</v>
      </c>
      <c r="W49">
        <v>0</v>
      </c>
      <c r="X49">
        <v>2136849879.61937</v>
      </c>
      <c r="Y49">
        <v>52798665.725713298</v>
      </c>
      <c r="Z49">
        <v>27714642.295387901</v>
      </c>
      <c r="AA49">
        <v>2136849879.61937</v>
      </c>
      <c r="AB49">
        <v>1052084746.40684</v>
      </c>
      <c r="AC49">
        <v>1052084746.40684</v>
      </c>
      <c r="AD49">
        <v>10913625090.447701</v>
      </c>
      <c r="AE49">
        <v>3353942225.2203202</v>
      </c>
      <c r="AF49">
        <v>4370748239.2011499</v>
      </c>
      <c r="AG49">
        <v>7724690464.4214497</v>
      </c>
      <c r="AH49">
        <v>1052084746.40684</v>
      </c>
      <c r="AI49">
        <v>131884404.209132</v>
      </c>
      <c r="AJ49">
        <v>1839902529.9595699</v>
      </c>
      <c r="AK49">
        <v>0</v>
      </c>
      <c r="AL49">
        <v>2136849879.61937</v>
      </c>
      <c r="AM49">
        <v>1052084746.40684</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156</vt:i4>
      </vt:variant>
    </vt:vector>
  </HeadingPairs>
  <TitlesOfParts>
    <vt:vector size="167"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Int_cfm_per_diff</vt:lpstr>
      <vt:lpstr>int_constant_phi</vt:lpstr>
      <vt:lpstr>Int_DesignPhi</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2011-09-23T00:22:30Z</dcterms:modified>
</cp:coreProperties>
</file>