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WebImage.xml" ContentType="application/vnd.ms-excel.rdrichvaluewebimage+xml"/>
  <Override PartName="/xl/richData/rdrichvalue.xml" ContentType="application/vnd.ms-excel.rdrichvalue+xml"/>
  <Override PartName="/xl/richData/rdrichvaluestructure.xml" ContentType="application/vnd.ms-excel.rdrichvaluestructure+xml"/>
  <Override PartName="/xl/richData/rdarray.xml" ContentType="application/vnd.ms-excel.rdarray+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626"/>
  <workbookPr/>
  <mc:AlternateContent xmlns:mc="http://schemas.openxmlformats.org/markup-compatibility/2006">
    <mc:Choice Requires="x15">
      <x15ac:absPath xmlns:x15ac="http://schemas.microsoft.com/office/spreadsheetml/2010/11/ac" url="https://gxportal-my.sharepoint.com/personal/tpalangappa_galaxe_com/Documents/Documents/Excel/"/>
    </mc:Choice>
  </mc:AlternateContent>
  <xr:revisionPtr revIDLastSave="297" documentId="14_{6130D395-888C-462B-B43D-2AD7DF93C6EC}" xr6:coauthVersionLast="47" xr6:coauthVersionMax="47" xr10:uidLastSave="{042384FE-A188-4525-9C07-EC737A76FAB6}"/>
  <bookViews>
    <workbookView xWindow="-110" yWindow="-110" windowWidth="19420" windowHeight="10300" xr2:uid="{00000000-000D-0000-FFFF-FFFF00000000}"/>
  </bookViews>
  <sheets>
    <sheet name="AVERAGE()" sheetId="1" r:id="rId1"/>
    <sheet name="AVERAGEIF()" sheetId="2" r:id="rId2"/>
    <sheet name="COUNT()" sheetId="3" r:id="rId3"/>
    <sheet name="LARGE()" sheetId="6" r:id="rId4"/>
    <sheet name="SMALL()" sheetId="7" r:id="rId5"/>
    <sheet name="RANK(), MIN(), MAX()" sheetId="8" r:id="rId6"/>
    <sheet name="TEXT Functions" sheetId="11" r:id="rId7"/>
  </sheets>
  <calcPr calcId="191029" calcMode="autoNoTable"/>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I26" i="11" l="1"/>
  <c r="I25" i="11"/>
  <c r="I24" i="11"/>
  <c r="I23" i="11"/>
  <c r="F26" i="11"/>
  <c r="F25" i="11"/>
  <c r="F24" i="11"/>
  <c r="F23" i="11"/>
  <c r="C26" i="11"/>
  <c r="C25" i="11"/>
  <c r="C24" i="11"/>
  <c r="C23" i="11"/>
  <c r="L17" i="11"/>
  <c r="L16" i="11"/>
  <c r="I19" i="11"/>
  <c r="I18" i="11"/>
  <c r="I17" i="11"/>
  <c r="I16" i="11"/>
  <c r="F19" i="11"/>
  <c r="F18" i="11"/>
  <c r="F17" i="11"/>
  <c r="F16" i="11"/>
  <c r="C19" i="11"/>
  <c r="C18" i="11"/>
  <c r="C17" i="11"/>
  <c r="C16" i="11"/>
  <c r="L11" i="11" a="1"/>
  <c r="L11" i="11" s="1"/>
  <c r="L10" i="11" a="1"/>
  <c r="L10" i="11" s="1"/>
  <c r="L9" i="11"/>
  <c r="L8" i="11"/>
  <c r="L7" i="11"/>
  <c r="I12" i="11"/>
  <c r="I11" i="11"/>
  <c r="I10" i="11"/>
  <c r="I9" i="11"/>
  <c r="I8" i="11"/>
  <c r="I7" i="11"/>
  <c r="F12" i="11"/>
  <c r="F10" i="11"/>
  <c r="F9" i="11"/>
  <c r="F8" i="11"/>
  <c r="F7" i="11"/>
  <c r="F11" i="11"/>
  <c r="C12" i="11"/>
  <c r="C11" i="11"/>
  <c r="C8" i="11"/>
  <c r="C9" i="11"/>
  <c r="C10" i="11"/>
  <c r="C7" i="11"/>
  <c r="H4" i="8"/>
  <c r="H3" i="8"/>
  <c r="G4" i="8"/>
  <c r="G3" i="8"/>
  <c r="C3" i="8" a="1"/>
  <c r="C3" i="8"/>
  <c r="C4" i="8" a="1"/>
  <c r="C4" i="8"/>
  <c r="D3" i="8" s="1"/>
  <c r="D9" i="7"/>
  <c r="D8" i="7"/>
  <c r="D7" i="7"/>
  <c r="D6" i="7"/>
  <c r="D5" i="7"/>
  <c r="D4" i="7"/>
  <c r="D3" i="7"/>
  <c r="B10" i="7"/>
  <c r="J9" i="7"/>
  <c r="I9" i="7"/>
  <c r="H9" i="7"/>
  <c r="J8" i="7"/>
  <c r="I8" i="7"/>
  <c r="H8" i="7"/>
  <c r="J7" i="7"/>
  <c r="I7" i="7"/>
  <c r="H7" i="7"/>
  <c r="J6" i="7"/>
  <c r="I6" i="7"/>
  <c r="H6" i="7"/>
  <c r="J5" i="7"/>
  <c r="I5" i="7"/>
  <c r="H5" i="7"/>
  <c r="J4" i="7"/>
  <c r="I4" i="7"/>
  <c r="H4" i="7"/>
  <c r="J3" i="7"/>
  <c r="I3" i="7"/>
  <c r="H3" i="7"/>
  <c r="J9" i="6"/>
  <c r="I9" i="6"/>
  <c r="H9" i="6"/>
  <c r="J8" i="6"/>
  <c r="I8" i="6"/>
  <c r="H8" i="6"/>
  <c r="J7" i="6"/>
  <c r="I7" i="6"/>
  <c r="H7" i="6"/>
  <c r="J6" i="6"/>
  <c r="I6" i="6"/>
  <c r="H6" i="6"/>
  <c r="J5" i="6"/>
  <c r="I5" i="6"/>
  <c r="H5" i="6"/>
  <c r="J4" i="6"/>
  <c r="I4" i="6"/>
  <c r="H4" i="6"/>
  <c r="J3" i="6"/>
  <c r="I3" i="6"/>
  <c r="H3" i="6"/>
  <c r="H3" i="3"/>
  <c r="H4" i="3"/>
  <c r="H2" i="3"/>
  <c r="B18" i="3"/>
  <c r="J5" i="2"/>
  <c r="C18" i="2"/>
  <c r="C17" i="2"/>
  <c r="C14" i="2"/>
  <c r="B8" i="2"/>
  <c r="C16" i="2" s="1"/>
  <c r="K4" i="1"/>
  <c r="K5" i="1"/>
  <c r="K6" i="1"/>
  <c r="K7" i="1"/>
  <c r="K8" i="1"/>
  <c r="K9" i="1"/>
  <c r="K3" i="1"/>
  <c r="I4" i="1"/>
  <c r="I5" i="1"/>
  <c r="I6" i="1"/>
  <c r="I7" i="1"/>
  <c r="I8" i="1"/>
  <c r="I9" i="1"/>
  <c r="H4" i="1"/>
  <c r="H5" i="1"/>
  <c r="H6" i="1"/>
  <c r="H7" i="1"/>
  <c r="H8" i="1"/>
  <c r="H9" i="1"/>
  <c r="H3" i="1"/>
  <c r="I3" i="1"/>
  <c r="G4" i="1"/>
  <c r="G5" i="1"/>
  <c r="G6" i="1"/>
  <c r="G7" i="1"/>
  <c r="G8" i="1"/>
  <c r="G9" i="1"/>
  <c r="G3" i="1"/>
  <c r="C9" i="8" a="1"/>
  <c r="C9" i="8" s="1"/>
  <c r="C5" i="8" a="1"/>
  <c r="C5" i="8" s="1"/>
  <c r="C6" i="8" a="1"/>
  <c r="C6" i="8" s="1"/>
  <c r="C7" i="8" a="1"/>
  <c r="C7" i="8" s="1"/>
  <c r="C8" i="8" a="1"/>
  <c r="C8" i="8" s="1"/>
  <c r="D9" i="6"/>
  <c r="D8" i="6"/>
  <c r="D6" i="6"/>
  <c r="D5" i="6"/>
  <c r="D4" i="6"/>
  <c r="D3" i="6"/>
  <c r="B10" i="6"/>
  <c r="D7" i="6" s="1"/>
  <c r="B9" i="3"/>
  <c r="B17" i="3" s="1"/>
  <c r="B17" i="1"/>
  <c r="B16" i="1"/>
  <c r="B15" i="1"/>
  <c r="B14" i="1"/>
  <c r="B13" i="1"/>
  <c r="E25" i="11"/>
  <c r="I2" i="3"/>
  <c r="E23" i="11"/>
  <c r="B17" i="2"/>
  <c r="H17" i="11"/>
  <c r="B15" i="2"/>
  <c r="B16" i="11"/>
  <c r="E18" i="11"/>
  <c r="K16" i="11"/>
  <c r="E17" i="11"/>
  <c r="E3" i="6"/>
  <c r="E3" i="7"/>
  <c r="E4" i="6"/>
  <c r="C18" i="3"/>
  <c r="K7" i="11"/>
  <c r="F4" i="8"/>
  <c r="H9" i="11"/>
  <c r="B23" i="11"/>
  <c r="E10" i="11"/>
  <c r="B24" i="11"/>
  <c r="K8" i="11"/>
  <c r="E7" i="7"/>
  <c r="F3" i="8"/>
  <c r="E7" i="11"/>
  <c r="H24" i="11"/>
  <c r="B12" i="11"/>
  <c r="I4" i="3"/>
  <c r="E6" i="6"/>
  <c r="B9" i="11"/>
  <c r="C17" i="3"/>
  <c r="C17" i="1"/>
  <c r="B18" i="2"/>
  <c r="E11" i="11"/>
  <c r="C14" i="3"/>
  <c r="H23" i="11"/>
  <c r="C15" i="1"/>
  <c r="I3" i="3"/>
  <c r="E12" i="11"/>
  <c r="H26" i="11"/>
  <c r="B18" i="11"/>
  <c r="B10" i="11"/>
  <c r="E4" i="7"/>
  <c r="E19" i="11"/>
  <c r="C15" i="3"/>
  <c r="H12" i="11"/>
  <c r="E9" i="6"/>
  <c r="C16" i="1"/>
  <c r="B14" i="2"/>
  <c r="E9" i="7"/>
  <c r="H16" i="11"/>
  <c r="K17" i="11"/>
  <c r="B17" i="11"/>
  <c r="H8" i="11"/>
  <c r="B7" i="11"/>
  <c r="E5" i="7"/>
  <c r="E9" i="11"/>
  <c r="E8" i="7"/>
  <c r="H25" i="11"/>
  <c r="E24" i="11"/>
  <c r="B16" i="2"/>
  <c r="K10" i="11"/>
  <c r="C13" i="3"/>
  <c r="H7" i="11"/>
  <c r="B19" i="11"/>
  <c r="E5" i="6"/>
  <c r="E8" i="6"/>
  <c r="C16" i="3"/>
  <c r="E26" i="11"/>
  <c r="H11" i="11"/>
  <c r="E16" i="11"/>
  <c r="B26" i="11"/>
  <c r="K9" i="11"/>
  <c r="C13" i="1"/>
  <c r="E8" i="11"/>
  <c r="B8" i="11"/>
  <c r="H18" i="11"/>
  <c r="H10" i="11"/>
  <c r="H19" i="11"/>
  <c r="C14" i="1"/>
  <c r="B25" i="11"/>
  <c r="B11" i="11"/>
  <c r="K11" i="11"/>
  <c r="E6" i="7"/>
  <c r="E7" i="6"/>
  <c r="D4" i="8" l="1"/>
  <c r="K6" i="7"/>
  <c r="D9" i="8"/>
  <c r="K5" i="7"/>
  <c r="K9" i="7"/>
  <c r="D8" i="8"/>
  <c r="K6" i="6"/>
  <c r="K3" i="7"/>
  <c r="K8" i="7"/>
  <c r="K4" i="7"/>
  <c r="K7" i="7"/>
  <c r="K5" i="6"/>
  <c r="K9" i="6"/>
  <c r="K8" i="6"/>
  <c r="K4" i="6"/>
  <c r="K7" i="6"/>
  <c r="K3" i="6"/>
  <c r="B14" i="3"/>
  <c r="B15" i="3"/>
  <c r="B13" i="3"/>
  <c r="B16" i="3"/>
  <c r="C15" i="2"/>
  <c r="J9" i="1"/>
  <c r="L9" i="1" s="1"/>
  <c r="M9" i="1" s="1"/>
  <c r="J8" i="1"/>
  <c r="L8" i="1" s="1"/>
  <c r="M8" i="1" s="1"/>
  <c r="J7" i="1"/>
  <c r="L7" i="1" s="1"/>
  <c r="M7" i="1" s="1"/>
  <c r="J6" i="1"/>
  <c r="L6" i="1" s="1"/>
  <c r="M6" i="1" s="1"/>
  <c r="J4" i="1"/>
  <c r="L4" i="1" s="1"/>
  <c r="M4" i="1" s="1"/>
  <c r="J5" i="1"/>
  <c r="L5" i="1" s="1"/>
  <c r="M5" i="1" s="1"/>
  <c r="J3" i="1"/>
  <c r="L3" i="1" s="1"/>
  <c r="M3" i="1" s="1"/>
  <c r="D7" i="8"/>
  <c r="D6" i="8"/>
  <c r="D5" i="8"/>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4">
    <bk>
      <extLst>
        <ext uri="{3e2802c4-a4d2-4d8b-9148-e3be6c30e623}">
          <xlrd:rvb i="0"/>
        </ext>
      </extLst>
    </bk>
    <bk>
      <extLst>
        <ext uri="{3e2802c4-a4d2-4d8b-9148-e3be6c30e623}">
          <xlrd:rvb i="34"/>
        </ext>
      </extLst>
    </bk>
    <bk>
      <extLst>
        <ext uri="{3e2802c4-a4d2-4d8b-9148-e3be6c30e623}">
          <xlrd:rvb i="84"/>
        </ext>
      </extLst>
    </bk>
    <bk>
      <extLst>
        <ext uri="{3e2802c4-a4d2-4d8b-9148-e3be6c30e623}">
          <xlrd:rvb i="115"/>
        </ext>
      </extLst>
    </bk>
    <bk>
      <extLst>
        <ext uri="{3e2802c4-a4d2-4d8b-9148-e3be6c30e623}">
          <xlrd:rvb i="162"/>
        </ext>
      </extLst>
    </bk>
    <bk>
      <extLst>
        <ext uri="{3e2802c4-a4d2-4d8b-9148-e3be6c30e623}">
          <xlrd:rvb i="173"/>
        </ext>
      </extLst>
    </bk>
    <bk>
      <extLst>
        <ext uri="{3e2802c4-a4d2-4d8b-9148-e3be6c30e623}">
          <xlrd:rvb i="205"/>
        </ext>
      </extLst>
    </bk>
    <bk>
      <extLst>
        <ext uri="{3e2802c4-a4d2-4d8b-9148-e3be6c30e623}">
          <xlrd:rvb i="248"/>
        </ext>
      </extLst>
    </bk>
    <bk>
      <extLst>
        <ext uri="{3e2802c4-a4d2-4d8b-9148-e3be6c30e623}">
          <xlrd:rvb i="280"/>
        </ext>
      </extLst>
    </bk>
    <bk>
      <extLst>
        <ext uri="{3e2802c4-a4d2-4d8b-9148-e3be6c30e623}">
          <xlrd:rvb i="302"/>
        </ext>
      </extLst>
    </bk>
    <bk>
      <extLst>
        <ext uri="{3e2802c4-a4d2-4d8b-9148-e3be6c30e623}">
          <xlrd:rvb i="335"/>
        </ext>
      </extLst>
    </bk>
    <bk>
      <extLst>
        <ext uri="{3e2802c4-a4d2-4d8b-9148-e3be6c30e623}">
          <xlrd:rvb i="405"/>
        </ext>
      </extLst>
    </bk>
    <bk>
      <extLst>
        <ext uri="{3e2802c4-a4d2-4d8b-9148-e3be6c30e623}">
          <xlrd:rvb i="435"/>
        </ext>
      </extLst>
    </bk>
    <bk>
      <extLst>
        <ext uri="{3e2802c4-a4d2-4d8b-9148-e3be6c30e623}">
          <xlrd:rvb i="170"/>
        </ext>
      </extLst>
    </bk>
  </futureMetadata>
  <cellMetadata count="1">
    <bk>
      <rc t="1" v="0"/>
    </bk>
  </cellMetadata>
  <valueMetadata count="14">
    <bk>
      <rc t="2" v="0"/>
    </bk>
    <bk>
      <rc t="2" v="1"/>
    </bk>
    <bk>
      <rc t="2" v="2"/>
    </bk>
    <bk>
      <rc t="2" v="3"/>
    </bk>
    <bk>
      <rc t="2" v="4"/>
    </bk>
    <bk>
      <rc t="2" v="5"/>
    </bk>
    <bk>
      <rc t="2" v="6"/>
    </bk>
    <bk>
      <rc t="2" v="7"/>
    </bk>
    <bk>
      <rc t="2" v="8"/>
    </bk>
    <bk>
      <rc t="2" v="9"/>
    </bk>
    <bk>
      <rc t="2" v="10"/>
    </bk>
    <bk>
      <rc t="2" v="11"/>
    </bk>
    <bk>
      <rc t="2" v="12"/>
    </bk>
    <bk>
      <rc t="2" v="13"/>
    </bk>
  </valueMetadata>
</metadata>
</file>

<file path=xl/sharedStrings.xml><?xml version="1.0" encoding="utf-8"?>
<sst xmlns="http://schemas.openxmlformats.org/spreadsheetml/2006/main" count="105" uniqueCount="61">
  <si>
    <t>Data Used in Formula</t>
  </si>
  <si>
    <t>Column1</t>
  </si>
  <si>
    <t>Column2</t>
  </si>
  <si>
    <t>Data used</t>
  </si>
  <si>
    <t>galaxe</t>
  </si>
  <si>
    <t>HELLO</t>
  </si>
  <si>
    <t>Country</t>
  </si>
  <si>
    <t>Population</t>
  </si>
  <si>
    <t>Rank</t>
  </si>
  <si>
    <t>Subject</t>
  </si>
  <si>
    <t>IA1</t>
  </si>
  <si>
    <t>IA2</t>
  </si>
  <si>
    <t>IA3</t>
  </si>
  <si>
    <t>Assignment</t>
  </si>
  <si>
    <t>Total</t>
  </si>
  <si>
    <t>IoT</t>
  </si>
  <si>
    <t>SAN</t>
  </si>
  <si>
    <t>Python</t>
  </si>
  <si>
    <t>Java</t>
  </si>
  <si>
    <t>SADP</t>
  </si>
  <si>
    <t>Big Data</t>
  </si>
  <si>
    <t>DBMS</t>
  </si>
  <si>
    <t>Final IA</t>
  </si>
  <si>
    <t>LOOKUP TABLE</t>
  </si>
  <si>
    <t>Grade</t>
  </si>
  <si>
    <t>Marks</t>
  </si>
  <si>
    <t>A+</t>
  </si>
  <si>
    <t>A</t>
  </si>
  <si>
    <t>B+</t>
  </si>
  <si>
    <t>B</t>
  </si>
  <si>
    <t>C+</t>
  </si>
  <si>
    <t>C</t>
  </si>
  <si>
    <t>D</t>
  </si>
  <si>
    <t>Function</t>
  </si>
  <si>
    <t>Result</t>
  </si>
  <si>
    <t>Name</t>
  </si>
  <si>
    <t>Laxmi</t>
  </si>
  <si>
    <t>Priya</t>
  </si>
  <si>
    <t>Jyothi</t>
  </si>
  <si>
    <t>Rajesh</t>
  </si>
  <si>
    <t>Arjun</t>
  </si>
  <si>
    <t>Enter Name:</t>
  </si>
  <si>
    <t>Average Marks:</t>
  </si>
  <si>
    <t>priya</t>
  </si>
  <si>
    <t>Formula</t>
  </si>
  <si>
    <t>Data Used In Formula</t>
  </si>
  <si>
    <t>Max IA</t>
  </si>
  <si>
    <t>Min IA</t>
  </si>
  <si>
    <t>MAX() AND MIN()</t>
  </si>
  <si>
    <t>LEFT()</t>
  </si>
  <si>
    <t>RIGHT()</t>
  </si>
  <si>
    <t>MID()</t>
  </si>
  <si>
    <t>LEN()</t>
  </si>
  <si>
    <t>LOWER()</t>
  </si>
  <si>
    <t>I like the night.</t>
  </si>
  <si>
    <t>UPPER()</t>
  </si>
  <si>
    <t>proper()</t>
  </si>
  <si>
    <t>find()</t>
  </si>
  <si>
    <t>replace()</t>
  </si>
  <si>
    <t>substitute()</t>
  </si>
  <si>
    <t>abcdefghijk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</si>
</sst>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F800]dddd\,\ mmmm\ dd\,\ yyyy"/>
  </numFmts>
  <fonts count="5" x14ac:knownFonts="1">
    <font>
      <sz val="11"/>
      <color theme="1"/>
      <name val="Calibri"/>
      <family val="2"/>
      <scheme val="minor"/>
    </font>
    <font>
      <b/>
      <sz val="11"/>
      <color theme="0"/>
      <name val="Calibri"/>
      <family val="2"/>
      <scheme val="minor"/>
    </font>
    <font>
      <b/>
      <sz val="11"/>
      <color theme="1"/>
      <name val="Calibri"/>
      <family val="2"/>
      <scheme val="minor"/>
    </font>
    <font>
      <b/>
      <i/>
      <sz val="11"/>
      <color theme="1"/>
      <name val="Calibri"/>
      <family val="2"/>
      <scheme val="minor"/>
    </font>
    <font>
      <b/>
      <i/>
      <sz val="14"/>
      <color theme="1"/>
      <name val="Calibri"/>
      <family val="2"/>
      <scheme val="minor"/>
    </font>
  </fonts>
  <fills count="9">
    <fill>
      <patternFill patternType="none"/>
    </fill>
    <fill>
      <patternFill patternType="gray125"/>
    </fill>
    <fill>
      <patternFill patternType="solid">
        <fgColor rgb="FFFFFF00"/>
        <bgColor indexed="64"/>
      </patternFill>
    </fill>
    <fill>
      <patternFill patternType="solid">
        <fgColor theme="4" tint="0.79998168889431442"/>
        <bgColor theme="4" tint="0.79998168889431442"/>
      </patternFill>
    </fill>
    <fill>
      <patternFill patternType="solid">
        <fgColor theme="0" tint="-0.14999847407452621"/>
        <bgColor theme="0" tint="-0.14999847407452621"/>
      </patternFill>
    </fill>
    <fill>
      <patternFill patternType="solid">
        <fgColor theme="1"/>
        <bgColor theme="1"/>
      </patternFill>
    </fill>
    <fill>
      <patternFill patternType="solid">
        <fgColor theme="5" tint="0.79998168889431442"/>
        <bgColor indexed="64"/>
      </patternFill>
    </fill>
    <fill>
      <patternFill patternType="solid">
        <fgColor theme="2"/>
        <bgColor indexed="64"/>
      </patternFill>
    </fill>
    <fill>
      <patternFill patternType="solid">
        <fgColor theme="4" tint="0.79998168889431442"/>
        <bgColor indexed="64"/>
      </patternFill>
    </fill>
  </fills>
  <borders count="9">
    <border>
      <left/>
      <right/>
      <top/>
      <bottom/>
      <diagonal/>
    </border>
    <border>
      <left/>
      <right/>
      <top style="thin">
        <color theme="4" tint="0.39997558519241921"/>
      </top>
      <bottom style="thin">
        <color theme="4" tint="0.39997558519241921"/>
      </bottom>
      <diagonal/>
    </border>
    <border>
      <left style="thin">
        <color theme="1"/>
      </left>
      <right style="thin">
        <color theme="1"/>
      </right>
      <top style="thin">
        <color theme="1"/>
      </top>
      <bottom style="medium">
        <color theme="1"/>
      </bottom>
      <diagonal/>
    </border>
    <border>
      <left style="thin">
        <color theme="1"/>
      </left>
      <right style="thin">
        <color theme="1"/>
      </right>
      <top style="thin">
        <color theme="1"/>
      </top>
      <bottom style="thin">
        <color theme="1"/>
      </bottom>
      <diagonal/>
    </border>
    <border>
      <left style="thin">
        <color theme="1"/>
      </left>
      <right style="thin">
        <color theme="1"/>
      </right>
      <top style="medium">
        <color theme="1"/>
      </top>
      <bottom style="medium">
        <color theme="1"/>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6">
    <xf numFmtId="0" fontId="0" fillId="0" borderId="0" xfId="0"/>
    <xf numFmtId="0" fontId="0" fillId="0" borderId="0" xfId="0" applyAlignment="1">
      <alignment horizontal="center"/>
    </xf>
    <xf numFmtId="164" fontId="0" fillId="0" borderId="0" xfId="0" applyNumberFormat="1" applyAlignment="1">
      <alignment horizontal="center"/>
    </xf>
    <xf numFmtId="0" fontId="0" fillId="3" borderId="1" xfId="0" applyFill="1" applyBorder="1"/>
    <xf numFmtId="0" fontId="0" fillId="0" borderId="1" xfId="0" applyBorder="1"/>
    <xf numFmtId="0" fontId="1" fillId="5" borderId="4" xfId="0" applyFont="1" applyFill="1" applyBorder="1" applyAlignment="1">
      <alignment horizontal="center"/>
    </xf>
    <xf numFmtId="0" fontId="0" fillId="4" borderId="3" xfId="0" applyFill="1" applyBorder="1" applyAlignment="1">
      <alignment horizontal="center"/>
    </xf>
    <xf numFmtId="0" fontId="0" fillId="0" borderId="3" xfId="0" applyBorder="1" applyAlignment="1">
      <alignment horizontal="center"/>
    </xf>
    <xf numFmtId="0" fontId="0" fillId="4" borderId="2" xfId="0" applyFill="1" applyBorder="1" applyAlignment="1">
      <alignment horizontal="center"/>
    </xf>
    <xf numFmtId="0" fontId="0" fillId="6" borderId="8" xfId="0" applyFill="1" applyBorder="1" applyAlignment="1">
      <alignment horizontal="center"/>
    </xf>
    <xf numFmtId="0" fontId="0" fillId="0" borderId="0" xfId="0" applyAlignment="1">
      <alignment vertical="center" wrapText="1"/>
    </xf>
    <xf numFmtId="0" fontId="0" fillId="0" borderId="0" xfId="0" applyAlignment="1">
      <alignment horizontal="left" vertical="center"/>
    </xf>
    <xf numFmtId="0" fontId="0" fillId="0" borderId="0" xfId="0" applyAlignment="1">
      <alignment horizontal="left" vertical="center" wrapText="1"/>
    </xf>
    <xf numFmtId="0" fontId="0" fillId="3" borderId="1" xfId="0" applyFill="1" applyBorder="1" applyAlignment="1">
      <alignment horizontal="left" vertical="center" wrapText="1"/>
    </xf>
    <xf numFmtId="0" fontId="0" fillId="7" borderId="0" xfId="0" applyFill="1"/>
    <xf numFmtId="0" fontId="0" fillId="8" borderId="0" xfId="0" applyFill="1"/>
    <xf numFmtId="0" fontId="0" fillId="8" borderId="8" xfId="0" applyFill="1" applyBorder="1"/>
    <xf numFmtId="0" fontId="0" fillId="0" borderId="0" xfId="0" applyAlignment="1">
      <alignment horizontal="center"/>
    </xf>
    <xf numFmtId="0" fontId="2" fillId="0" borderId="8" xfId="0" applyFont="1" applyBorder="1" applyAlignment="1">
      <alignment horizontal="center" vertical="center"/>
    </xf>
    <xf numFmtId="0" fontId="0" fillId="0" borderId="8" xfId="0" applyBorder="1" applyAlignment="1">
      <alignment horizontal="center" vertical="center"/>
    </xf>
    <xf numFmtId="0" fontId="3" fillId="2" borderId="5" xfId="0" applyFont="1" applyFill="1" applyBorder="1" applyAlignment="1">
      <alignment horizontal="center"/>
    </xf>
    <xf numFmtId="0" fontId="3" fillId="2" borderId="6" xfId="0" applyFont="1" applyFill="1" applyBorder="1" applyAlignment="1">
      <alignment horizontal="center"/>
    </xf>
    <xf numFmtId="0" fontId="3" fillId="2" borderId="7" xfId="0" applyFont="1" applyFill="1" applyBorder="1" applyAlignment="1">
      <alignment horizontal="center"/>
    </xf>
    <xf numFmtId="0" fontId="4" fillId="6" borderId="0" xfId="0" applyFont="1" applyFill="1" applyAlignment="1">
      <alignment horizontal="center" vertical="center"/>
    </xf>
    <xf numFmtId="0" fontId="2" fillId="0" borderId="0" xfId="0" applyFont="1" applyAlignment="1">
      <alignment horizontal="center" vertical="center"/>
    </xf>
    <xf numFmtId="0" fontId="3" fillId="0" borderId="0" xfId="0" applyFont="1" applyAlignment="1">
      <alignment horizontal="center" vertical="center"/>
    </xf>
  </cellXfs>
  <cellStyles count="1">
    <cellStyle name="Normal" xfId="0" builtinId="0"/>
  </cellStyles>
  <dxfs count="32">
    <dxf>
      <fill>
        <patternFill>
          <bgColor theme="9"/>
        </patternFill>
      </fill>
    </dxf>
    <dxf>
      <font>
        <b val="0"/>
        <i val="0"/>
        <strike val="0"/>
        <condense val="0"/>
        <extend val="0"/>
        <outline val="0"/>
        <shadow val="0"/>
        <u val="none"/>
        <vertAlign val="baseline"/>
        <sz val="11"/>
        <color theme="1"/>
        <name val="Calibri"/>
        <family val="2"/>
        <scheme val="minor"/>
      </font>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outline="0">
        <left/>
        <right/>
        <top style="thin">
          <color theme="4" tint="0.39997558519241921"/>
        </top>
        <bottom style="thin">
          <color theme="4" tint="0.39997558519241921"/>
        </bottom>
      </border>
    </dxf>
    <dxf>
      <border outline="0">
        <right style="thin">
          <color theme="4" tint="0.39997558519241921"/>
        </right>
      </border>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microsoft.com/office/2017/06/relationships/rdRichValue" Target="richData/rdrichvalue.xml"/><Relationship Id="rId18" Type="http://schemas.microsoft.com/office/2017/06/relationships/rdSupportingPropertyBag" Target="richData/rdsupportingpropertybag.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microsoft.com/office/2020/07/relationships/rdRichValueWebImage" Target="richData/rdRichValueWebImage.xml"/><Relationship Id="rId17" Type="http://schemas.microsoft.com/office/2017/06/relationships/rdSupportingPropertyBagStructure" Target="richData/rdsupportingpropertybagstructure.xml"/><Relationship Id="rId2" Type="http://schemas.openxmlformats.org/officeDocument/2006/relationships/worksheet" Target="worksheets/sheet2.xml"/><Relationship Id="rId16" Type="http://schemas.microsoft.com/office/2017/06/relationships/richStyles" Target="richData/richStyles.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5" Type="http://schemas.microsoft.com/office/2017/06/relationships/rdArray" Target="richData/rdarray.xml"/><Relationship Id="rId10" Type="http://schemas.openxmlformats.org/officeDocument/2006/relationships/sharedStrings" Target="sharedStrings.xml"/><Relationship Id="rId19" Type="http://schemas.microsoft.com/office/2017/06/relationships/rdRichValueTypes" Target="richData/rdRichValueTypes.xml"/><Relationship Id="rId4" Type="http://schemas.openxmlformats.org/officeDocument/2006/relationships/worksheet" Target="worksheets/sheet4.xml"/><Relationship Id="rId9" Type="http://schemas.openxmlformats.org/officeDocument/2006/relationships/styles" Target="styles.xml"/><Relationship Id="rId14" Type="http://schemas.microsoft.com/office/2017/06/relationships/rdRichValueStructure" Target="richData/rdrichvaluestructure.xml"/><Relationship Id="rId22" Type="http://schemas.openxmlformats.org/officeDocument/2006/relationships/customXml" Target="../customXml/item1.xml"/></Relationships>
</file>

<file path=xl/persons/person.xml><?xml version="1.0" encoding="utf-8"?>
<personList xmlns="http://schemas.microsoft.com/office/spreadsheetml/2018/threadedcomments" xmlns:x="http://schemas.openxmlformats.org/spreadsheetml/2006/main"/>
</file>

<file path=xl/richData/_rels/rdRichValueWebImage.xml.rels><?xml version="1.0" encoding="UTF-8" standalone="yes"?>
<Relationships xmlns="http://schemas.openxmlformats.org/package/2006/relationships"><Relationship Id="rId8" Type="http://schemas.openxmlformats.org/officeDocument/2006/relationships/hyperlink" Target="https://www.bing.com/images/search?form=xlimg&amp;q=Brazil" TargetMode="External"/><Relationship Id="rId13" Type="http://schemas.openxmlformats.org/officeDocument/2006/relationships/hyperlink" Target="https://www.bing.com/th?id=OSK.f2dbd079068622692d8b57832120921d&amp;qlt=95" TargetMode="External"/><Relationship Id="rId3" Type="http://schemas.openxmlformats.org/officeDocument/2006/relationships/hyperlink" Target="https://www.bing.com/th?id=OSK.0e6c478df6cde6a6638a941604998dae&amp;qlt=95" TargetMode="External"/><Relationship Id="rId7" Type="http://schemas.openxmlformats.org/officeDocument/2006/relationships/hyperlink" Target="https://www.bing.com/th?id=OSK.380316b6ec7e3f5c2fadae3206181af4&amp;qlt=95" TargetMode="External"/><Relationship Id="rId12" Type="http://schemas.openxmlformats.org/officeDocument/2006/relationships/hyperlink" Target="https://www.bing.com/images/search?form=xlimg&amp;q=United%20States" TargetMode="External"/><Relationship Id="rId2" Type="http://schemas.openxmlformats.org/officeDocument/2006/relationships/hyperlink" Target="https://www.bing.com/images/search?form=xlimg&amp;q=India" TargetMode="External"/><Relationship Id="rId1" Type="http://schemas.openxmlformats.org/officeDocument/2006/relationships/hyperlink" Target="https://www.bing.com/th?id=OSK.3386bc8d96f35351f9956787a1c677c6&amp;qlt=95" TargetMode="External"/><Relationship Id="rId6" Type="http://schemas.openxmlformats.org/officeDocument/2006/relationships/hyperlink" Target="https://www.bing.com/images/search?form=xlimg&amp;q=Vatican%20City" TargetMode="External"/><Relationship Id="rId11" Type="http://schemas.openxmlformats.org/officeDocument/2006/relationships/hyperlink" Target="https://www.bing.com/th?id=OSK.08d481ce2e6378c8b3492a5438438208&amp;qlt=95" TargetMode="External"/><Relationship Id="rId5" Type="http://schemas.openxmlformats.org/officeDocument/2006/relationships/hyperlink" Target="https://www.bing.com/th?id=OSK.e5da55d3be8d4140190c6734c57fc418&amp;qlt=95" TargetMode="External"/><Relationship Id="rId10" Type="http://schemas.openxmlformats.org/officeDocument/2006/relationships/hyperlink" Target="https://www.bing.com/images/search?form=xlimg&amp;q=New%20Zealand" TargetMode="External"/><Relationship Id="rId4" Type="http://schemas.openxmlformats.org/officeDocument/2006/relationships/hyperlink" Target="https://www.bing.com/images/search?form=xlimg&amp;q=China" TargetMode="External"/><Relationship Id="rId9" Type="http://schemas.openxmlformats.org/officeDocument/2006/relationships/hyperlink" Target="https://www.bing.com/th?id=OSK.b6a5970ae3dca3a8d37948add590bac6&amp;qlt=95" TargetMode="External"/><Relationship Id="rId14" Type="http://schemas.openxmlformats.org/officeDocument/2006/relationships/hyperlink" Target="https://www.bing.com/images/search?form=xlimg&amp;q=Canada" TargetMode="Externa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2">
      <keyFlags>
        <key name="%EntityService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cvi">
          <flag name="ShowInCardView" value="0"/>
          <flag name="ShowInDotNotation" value="0"/>
          <flag name="ShowInAutoComplete" value="0"/>
          <flag name="ExcludeFromCalcComparison" value="1"/>
        </key>
      </keyFlags>
    </type>
    <type name="_linkedentity2core">
      <keyFlags>
        <key name="%EntityService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DataRetrievedTime">
          <flag name="ShowInCardView" value="0"/>
          <flag name="ShowInDotNotation" value="0"/>
          <flag name="ShowInAutoComplete" value="0"/>
          <flag name="ExcludeFromCalcComparison" value="1"/>
        </key>
        <key name="%EntityDomainIdString">
          <flag name="ShowInCardView" value="0"/>
          <flag name="ShowInDotNotation" value="0"/>
          <flag name="ShowInAutoComplete" value="0"/>
        </key>
        <key name="%InfoToolTipLabelNames">
          <flag name="ShowInCardView" value="0"/>
          <flag name="ShowInDotNotation" value="0"/>
          <flag name="ShowInAutoComplete" value="0"/>
        </key>
        <key name="%InfoToolTipLabelValues">
          <flag name="ShowInCardView" value="0"/>
          <flag name="ShowInDotNotation" value="0"/>
          <flag name="ShowInAutoComplete" value="0"/>
        </key>
        <key name="%InfoToolTipLabelValuesType">
          <flag name="ShowInCardView" value="0"/>
          <flag name="ShowInDotNotation" value="0"/>
          <flag name="ShowInAutoComplete" value="0"/>
        </key>
        <key name="%DataProviderString">
          <flag name="ShowInCardView" value="0"/>
          <flag name="ShowInDotNotation" value="0"/>
          <flag name="ShowInAutoComplete" value="0"/>
        </key>
        <key name="%ClassificationId">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 name="_webimage">
      <keyFlags>
        <key name="WebImageIdentifier">
          <flag name="ShowInCardView" value="0"/>
        </key>
      </keyFlags>
    </type>
  </types>
</rvTypesInfo>
</file>

<file path=xl/richData/rdRichValueWebImage.xml><?xml version="1.0" encoding="utf-8"?>
<webImagesSrd xmlns="http://schemas.microsoft.com/office/spreadsheetml/2020/richdatawebimage" xmlns:r="http://schemas.openxmlformats.org/officeDocument/2006/relationships">
  <webImageSrd>
    <address r:id="rId1"/>
    <moreImagesAddress r:id="rId2"/>
  </webImageSrd>
  <webImageSrd>
    <address r:id="rId3"/>
    <moreImagesAddress r:id="rId4"/>
  </webImageSrd>
  <webImageSrd>
    <address r:id="rId5"/>
    <moreImagesAddress r:id="rId6"/>
  </webImageSrd>
  <webImageSrd>
    <address r:id="rId7"/>
    <moreImagesAddress r:id="rId8"/>
  </webImageSrd>
  <webImageSrd>
    <address r:id="rId9"/>
    <moreImagesAddress r:id="rId10"/>
  </webImageSrd>
  <webImageSrd>
    <address r:id="rId11"/>
    <moreImagesAddress r:id="rId12"/>
  </webImageSrd>
  <webImageSrd>
    <address r:id="rId13"/>
    <moreImagesAddress r:id="rId14"/>
  </webImageSrd>
</webImagesSrd>
</file>

<file path=xl/richData/rdarray.xml><?xml version="1.0" encoding="utf-8"?>
<arrayData xmlns="http://schemas.microsoft.com/office/spreadsheetml/2017/richdata2" count="27">
  <a r="4">
    <v t="r">21</v>
    <v t="r">22</v>
    <v t="r">23</v>
    <v t="r">24</v>
  </a>
  <a r="2">
    <v t="s">Indian English</v>
    <v t="s">Hindi</v>
  </a>
  <a r="34">
    <v t="r">43</v>
    <v t="r">44</v>
    <v t="r">45</v>
    <v t="r">46</v>
    <v t="r">47</v>
    <v t="r">48</v>
    <v t="r">49</v>
    <v t="r">50</v>
    <v t="r">51</v>
    <v t="r">52</v>
    <v t="r">53</v>
    <v t="r">54</v>
    <v t="r">55</v>
    <v t="r">56</v>
    <v t="r">57</v>
    <v t="r">58</v>
    <v t="r">59</v>
    <v t="r">60</v>
    <v t="r">61</v>
    <v t="r">62</v>
    <v t="r">63</v>
    <v t="r">64</v>
    <v t="r">65</v>
    <v t="r">66</v>
    <v t="r">67</v>
    <v t="r">68</v>
    <v t="r">69</v>
    <v t="r">70</v>
    <v t="r">71</v>
    <v t="r">72</v>
    <v t="r">73</v>
    <v t="r">74</v>
    <v t="r">75</v>
    <v t="r">76</v>
  </a>
  <a r="1">
    <v t="s">Indian Standard Time</v>
  </a>
  <a r="1">
    <v t="r">105</v>
  </a>
  <a r="1">
    <v t="s">Standard Chinese</v>
  </a>
  <a r="33">
    <v t="r">124</v>
    <v t="r">125</v>
    <v t="r">126</v>
    <v t="r">127</v>
    <v t="r">104</v>
    <v t="r">128</v>
    <v t="r">129</v>
    <v t="r">130</v>
    <v t="r">131</v>
    <v t="r">132</v>
    <v t="r">133</v>
    <v t="r">134</v>
    <v t="r">135</v>
    <v t="r">136</v>
    <v t="r">137</v>
    <v t="r">138</v>
    <v t="r">139</v>
    <v t="r">140</v>
    <v t="r">141</v>
    <v t="r">142</v>
    <v t="r">143</v>
    <v t="r">144</v>
    <v t="r">145</v>
    <v t="r">146</v>
    <v t="r">147</v>
    <v t="r">148</v>
    <v t="r">149</v>
    <v t="r">150</v>
    <v t="r">151</v>
    <v t="r">152</v>
    <v t="r">153</v>
    <v t="r">90</v>
    <v t="r">154</v>
  </a>
  <a r="2">
    <v t="s">UTC+08:00</v>
    <v t="s">China Standard Time</v>
  </a>
  <a r="1">
    <v t="r">166</v>
  </a>
  <a r="2">
    <v t="s">Italian</v>
    <v t="s">Latin</v>
  </a>
  <a r="2">
    <v t="s">Central European Time</v>
    <v t="s">UTC+01:00</v>
  </a>
  <a r="2">
    <v t="r">194</v>
    <v t="r">195</v>
  </a>
  <a r="1">
    <v t="s">Portuguese language</v>
  </a>
  <a r="27">
    <v t="r">214</v>
    <v t="r">215</v>
    <v t="r">216</v>
    <v t="r">217</v>
    <v t="r">218</v>
    <v t="r">219</v>
    <v t="r">220</v>
    <v t="r">221</v>
    <v t="r">222</v>
    <v t="r">223</v>
    <v t="r">224</v>
    <v t="r">225</v>
    <v t="r">226</v>
    <v t="r">227</v>
    <v t="r">228</v>
    <v t="r">229</v>
    <v t="r">230</v>
    <v t="r">231</v>
    <v t="r">232</v>
    <v t="r">233</v>
    <v t="r">234</v>
    <v t="r">235</v>
    <v t="r">236</v>
    <v t="r">237</v>
    <v t="r">238</v>
    <v t="r">239</v>
    <v t="r">240</v>
  </a>
  <a r="3">
    <v t="s">Fernando de Noronha Time Zone</v>
    <v t="s">Brasília Time Zone</v>
    <v t="s">Amazon Time Zone</v>
  </a>
  <a r="2">
    <v t="r">269</v>
    <v t="r">270</v>
  </a>
  <a r="2">
    <v t="s">New Zealand Sign Language</v>
    <v t="s">New Zealand English</v>
  </a>
  <a r="13">
    <v t="r">282</v>
    <v t="r">283</v>
    <v t="r">284</v>
    <v t="r">285</v>
    <v t="r">286</v>
    <v t="r">287</v>
    <v t="r">288</v>
    <v t="r">289</v>
    <v t="r">290</v>
    <v t="r">291</v>
    <v t="r">292</v>
    <v t="r">293</v>
    <v t="r">294</v>
  </a>
  <a r="2">
    <v t="s">UTC+12:00</v>
    <v t="s">UTC+13:00</v>
  </a>
  <a r="3">
    <v t="r">323</v>
    <v t="r">324</v>
    <v t="r">325</v>
  </a>
  <a r="1">
    <v t="s">English language</v>
  </a>
  <a r="55">
    <v t="r">343</v>
    <v t="r">344</v>
    <v t="r">345</v>
    <v t="r">346</v>
    <v t="r">347</v>
    <v t="r">348</v>
    <v t="r">349</v>
    <v t="r">350</v>
    <v t="r">351</v>
    <v t="r">352</v>
    <v t="r">353</v>
    <v t="r">354</v>
    <v t="r">355</v>
    <v t="r">356</v>
    <v t="r">357</v>
    <v t="r">358</v>
    <v t="r">359</v>
    <v t="r">360</v>
    <v t="r">361</v>
    <v t="r">362</v>
    <v t="r">363</v>
    <v t="r">364</v>
    <v t="r">365</v>
    <v t="r">366</v>
    <v t="r">367</v>
    <v t="r">368</v>
    <v t="r">369</v>
    <v t="r">370</v>
    <v t="r">371</v>
    <v t="r">372</v>
    <v t="r">373</v>
    <v t="r">374</v>
    <v t="r">375</v>
    <v t="r">376</v>
    <v t="r">377</v>
    <v t="r">378</v>
    <v t="r">379</v>
    <v t="r">380</v>
    <v t="r">381</v>
    <v t="r">382</v>
    <v t="r">383</v>
    <v t="r">384</v>
    <v t="r">385</v>
    <v t="r">386</v>
    <v t="r">387</v>
    <v t="r">388</v>
    <v t="r">389</v>
    <v t="r">390</v>
    <v t="r">391</v>
    <v t="r">392</v>
    <v t="r">393</v>
    <v t="r">394</v>
    <v t="r">395</v>
    <v t="r">396</v>
    <v t="r">397</v>
  </a>
  <a r="6">
    <v t="s">Central Time Zone</v>
    <v t="s">Atlantic Time Zone</v>
    <v t="s">Chamorro Time Zone</v>
    <v t="s">Samoa Time Zone</v>
    <v t="s">Alaska Time Zone</v>
    <v t="s">Mountain Time Zone</v>
  </a>
  <a r="2">
    <v t="r">425</v>
    <v t="r">269</v>
  </a>
  <a r="2">
    <v t="s">Canadian French</v>
    <v t="s">Canadian English</v>
  </a>
  <a r="13">
    <v t="r">444</v>
    <v t="r">445</v>
    <v t="r">446</v>
    <v t="r">447</v>
    <v t="r">448</v>
    <v t="r">449</v>
    <v t="r">450</v>
    <v t="r">451</v>
    <v t="r">452</v>
    <v t="r">453</v>
    <v t="r">454</v>
    <v t="r">455</v>
    <v t="r">456</v>
  </a>
  <a r="10">
    <v t="s">Central Time Zone</v>
    <v t="s">UTC−05:00</v>
    <v t="s">UTC−06:00</v>
    <v t="s">Pacific Time Zone</v>
    <v t="s">Newfoundland Time Zone</v>
    <v t="s">Atlantic Time Zone</v>
    <v t="s">UTC−04:00</v>
    <v t="s">UTC−07:00</v>
    <v t="s">Eastern Time Zone</v>
    <v t="s">Mountain Time Zone</v>
  </a>
</arrayData>
</file>

<file path=xl/richData/rdrichvalue.xml><?xml version="1.0" encoding="utf-8"?>
<rvData xmlns="http://schemas.microsoft.com/office/spreadsheetml/2017/richdata" count="464">
  <rv s="0">
    <v>536870912</v>
    <v>India</v>
    <v>85fa63d3-9596-adb9-b4eb-502273d84f56</v>
    <v>en-US</v>
    <v>Map</v>
  </rv>
  <rv s="1">
    <fb>0.60447196445568596</fb>
    <v>25</v>
  </rv>
  <rv s="1">
    <fb>3287263</fb>
    <v>26</v>
  </rv>
  <rv s="1">
    <fb>3031000</fb>
    <v>26</v>
  </rv>
  <rv s="1">
    <fb>17.856999999999999</fb>
    <v>27</v>
  </rv>
  <rv s="1">
    <fb>91</fb>
    <v>28</v>
  </rv>
  <rv s="0">
    <v>536870912</v>
    <v>New Delhi</v>
    <v>b474d3c7-a39a-d5ba-7426-18e00042f03e</v>
    <v>en-US</v>
    <v>Map</v>
  </rv>
  <rv s="1">
    <fb>2407671.5260000001</fb>
    <v>26</v>
  </rv>
  <rv s="1">
    <fb>180.43581241118</fb>
    <v>29</v>
  </rv>
  <rv s="1">
    <fb>7.6596947427925291E-2</fb>
    <v>25</v>
  </rv>
  <rv s="1">
    <fb>804.51422808927896</fb>
    <v>26</v>
  </rv>
  <rv s="1">
    <fb>2.222</fb>
    <v>27</v>
  </rv>
  <rv s="1">
    <fb>0.23833121474746</fb>
    <v>25</v>
  </rv>
  <rv s="1">
    <fb>73.576979087800794</fb>
    <v>30</v>
  </rv>
  <rv s="1">
    <fb>0.97</fb>
    <v>31</v>
  </rv>
  <rv s="1">
    <fb>2611000000000.0098</fb>
    <v>32</v>
  </rv>
  <rv s="1">
    <fb>1.1295785999999999</fb>
    <v>25</v>
  </rv>
  <rv s="1">
    <fb>0.28060550000000001</fb>
    <v>25</v>
  </rv>
  <rv s="2">
    <v>0</v>
    <v>23</v>
    <v>33</v>
    <v>7</v>
    <v>0</v>
    <v>Image of India</v>
  </rv>
  <rv s="1">
    <fb>29.9</fb>
    <v>30</v>
  </rv>
  <rv s="0">
    <v>536870912</v>
    <v>Mumbai</v>
    <v>fbbc8d69-667a-e1ff-34bf-e524be01025d</v>
    <v>en-US</v>
    <v>Map</v>
  </rv>
  <rv s="0">
    <v>805306368</v>
    <v>Droupadi Murmu (President)</v>
    <v>adde4ff7-2867-52d2-5cee-2e1eb72876cd</v>
    <v>en-US</v>
    <v>Generic</v>
  </rv>
  <rv s="0">
    <v>805306368</v>
    <v>Dhananjaya Y. Chandrachud (Chief justice)</v>
    <v>f421a29e-7806-c913-4950-d7dc466c1465</v>
    <v>en-US</v>
    <v>Generic</v>
  </rv>
  <rv s="0">
    <v>805306368</v>
    <v>Narendra Modi (Prime minister)</v>
    <v>04fee623-e9bd-ee4b-f30d-cad3c29199e4</v>
    <v>en-US</v>
    <v>Generic</v>
  </rv>
  <rv s="0">
    <v>805306368</v>
    <v>Jagdeep Dhankhar (Vice president)</v>
    <v>cfa2e8c7-64e1-e81b-7e51-6da604f190d6</v>
    <v>en-US</v>
    <v>Generic</v>
  </rv>
  <rv s="3">
    <v>0</v>
  </rv>
  <rv s="4">
    <v>https://www.bing.com/search?q=india&amp;form=skydnc</v>
    <v>Learn more on Bing</v>
  </rv>
  <rv s="1">
    <fb>69.415999999999997</fb>
    <v>30</v>
  </rv>
  <rv s="1">
    <fb>2179781240000</fb>
    <v>32</v>
  </rv>
  <rv s="1">
    <fb>145</fb>
    <v>30</v>
  </rv>
  <rv s="1">
    <fb>0.3</fb>
    <v>31</v>
  </rv>
  <rv s="3">
    <v>1</v>
  </rv>
  <rv s="1">
    <fb>0.65060906480000003</fb>
    <v>25</v>
  </rv>
  <rv s="1">
    <fb>0.85709999999999997</fb>
    <v>27</v>
  </rv>
  <rv s="1">
    <fb>1407563842</fb>
    <v>26</v>
  </rv>
  <rv s="1">
    <fb>0.20300000000000001</fb>
    <v>25</v>
  </rv>
  <rv s="1">
    <fb>0.317</fb>
    <v>25</v>
  </rv>
  <rv s="1">
    <fb>0.46200000000000002</fb>
    <v>25</v>
  </rv>
  <rv s="1">
    <fb>3.3000000000000002E-2</fb>
    <v>25</v>
  </rv>
  <rv s="1">
    <fb>7.6999999999999999E-2</fb>
    <v>25</v>
  </rv>
  <rv s="1">
    <fb>0.111</fb>
    <v>25</v>
  </rv>
  <rv s="1">
    <fb>0.14699999999999999</fb>
    <v>25</v>
  </rv>
  <rv s="1">
    <fb>0.49292999267578097</fb>
    <v>25</v>
  </rv>
  <rv s="0">
    <v>536870912</v>
    <v>Andaman and Nicobar Islands</v>
    <v>0543bce3-574a-8949-ac01-944cd0418886</v>
    <v>en-US</v>
    <v>Map</v>
  </rv>
  <rv s="0">
    <v>536870912</v>
    <v>West Bengal</v>
    <v>067d886f-4d7d-8889-c8c7-d54e2dbc1cb8</v>
    <v>en-US</v>
    <v>Map</v>
  </rv>
  <rv s="0">
    <v>536870912</v>
    <v>Himachal Pradesh</v>
    <v>0e213229-adc2-378d-f093-949050fffa34</v>
    <v>en-US</v>
    <v>Map</v>
  </rv>
  <rv s="0">
    <v>536870912</v>
    <v>Chandigarh</v>
    <v>10beaf9e-bdab-00b9-8037-79ffe16cf357</v>
    <v>en-US</v>
    <v>Map</v>
  </rv>
  <rv s="0">
    <v>536870912</v>
    <v>Telangana</v>
    <v>19abdc7d-29ea-4ed5-99d8-3a1d7bc90b05</v>
    <v>en-US</v>
    <v>Map</v>
  </rv>
  <rv s="0">
    <v>536870912</v>
    <v>Karnataka</v>
    <v>216903eb-bbc1-497e-b914-8eb69db6f747</v>
    <v>en-US</v>
    <v>Map</v>
  </rv>
  <rv s="0">
    <v>536870912</v>
    <v>Delhi</v>
    <v>275e8ab8-7bd0-4633-9c89-0133be92e587</v>
    <v>en-US</v>
    <v>Map</v>
  </rv>
  <rv s="0">
    <v>536870912</v>
    <v>Uttarakhand</v>
    <v>41a39bbc-6b82-df10-b345-3afffff3985d</v>
    <v>en-US</v>
    <v>Map</v>
  </rv>
  <rv s="0">
    <v>536870912</v>
    <v>Rajasthan</v>
    <v>58d414c6-9557-d15b-60ff-52f256e32345</v>
    <v>en-US</v>
    <v>Map</v>
  </rv>
  <rv s="0">
    <v>536870912</v>
    <v>Puducherry</v>
    <v>6e0dc6cc-da9d-7f4a-75a8-85997485edfd</v>
    <v>en-US</v>
    <v>Map</v>
  </rv>
  <rv s="0">
    <v>536870912</v>
    <v>Tamil Nadu</v>
    <v>6e3e5a82-8737-a613-1d99-0b4d68370109</v>
    <v>en-US</v>
    <v>Map</v>
  </rv>
  <rv s="0">
    <v>536870912</v>
    <v>Manipur</v>
    <v>774dc6a3-56a4-d8f3-26d2-6e2536af50a5</v>
    <v>en-US</v>
    <v>Map</v>
  </rv>
  <rv s="0">
    <v>536870912</v>
    <v>Maharashtra</v>
    <v>8e20e4dc-1423-75a9-a049-5e500370aafa</v>
    <v>en-US</v>
    <v>Map</v>
  </rv>
  <rv s="0">
    <v>536870912</v>
    <v>Nagaland</v>
    <v>9097c945-eb0e-f294-cb7f-43ad572c6903</v>
    <v>en-US</v>
    <v>Map</v>
  </rv>
  <rv s="0">
    <v>536870912</v>
    <v>Lakshadweep</v>
    <v>90dcf823-b8a7-5ca7-11dd-dcf29ea357f2</v>
    <v>en-US</v>
    <v>Map</v>
  </rv>
  <rv s="0">
    <v>536870912</v>
    <v>Chhattisgarh</v>
    <v>91e8d1d3-b929-8697-13f5-91241ae0d1b6</v>
    <v>en-US</v>
    <v>Map</v>
  </rv>
  <rv s="0">
    <v>536870912</v>
    <v>Jharkhand</v>
    <v>9cf33868-3d76-c243-1cd3-91dda44b77e3</v>
    <v>en-US</v>
    <v>Map</v>
  </rv>
  <rv s="0">
    <v>536870912</v>
    <v>Kerala</v>
    <v>9d932c0c-d3e6-abbd-5274-6b53036ca764</v>
    <v>en-US</v>
    <v>Map</v>
  </rv>
  <rv s="0">
    <v>536870912</v>
    <v>Andhra Pradesh</v>
    <v>9e3a52bb-38ae-c817-5cd2-7a8dd2a4c0e5</v>
    <v>en-US</v>
    <v>Map</v>
  </rv>
  <rv s="0">
    <v>536870912</v>
    <v>Mizoram</v>
    <v>a1dcfd92-e2ab-1111-48a2-8c885ebd1155</v>
    <v>en-US</v>
    <v>Map</v>
  </rv>
  <rv s="0">
    <v>536870912</v>
    <v>Ladakh</v>
    <v>a7a84d3a-9c83-e85a-7347-73d712e71fe2</v>
    <v>en-US</v>
    <v>Map</v>
  </rv>
  <rv s="0">
    <v>536870912</v>
    <v>Tripura</v>
    <v>a7fa8608-5e0d-f0d4-37a2-b87e3fe2b039</v>
    <v>en-US</v>
    <v>Map</v>
  </rv>
  <rv s="0">
    <v>536870912</v>
    <v>Assam</v>
    <v>a9d4e5df-f559-c28f-dc41-7c72a82dfaf7</v>
    <v>en-US</v>
    <v>Map</v>
  </rv>
  <rv s="0">
    <v>536870912</v>
    <v>Sikkim</v>
    <v>aa8e9a23-8c5b-d667-7f28-62e9ce93f9bd</v>
    <v>en-US</v>
    <v>Map</v>
  </rv>
  <rv s="0">
    <v>536870912</v>
    <v>Meghalaya</v>
    <v>b317786c-1e28-16cc-03ca-835f315a094d</v>
    <v>en-US</v>
    <v>Map</v>
  </rv>
  <rv s="0">
    <v>536870912</v>
    <v>Madhya Pradesh</v>
    <v>bcbcd891-852b-6dac-1671-8d00b9eae5ea</v>
    <v>en-US</v>
    <v>Map</v>
  </rv>
  <rv s="0">
    <v>536870912</v>
    <v>Odisha</v>
    <v>becca699-9820-c027-8e14-b5840348a600</v>
    <v>en-US</v>
    <v>Map</v>
  </rv>
  <rv s="0">
    <v>536870912</v>
    <v>Arunachal Pradesh</v>
    <v>c2da5cc2-b1a0-f17a-707d-e5067136b9e9</v>
    <v>en-US</v>
    <v>Map</v>
  </rv>
  <rv s="0">
    <v>536870912</v>
    <v>Gujarat</v>
    <v>c70b768e-21ab-4f53-a356-564e8da2291e</v>
    <v>en-US</v>
    <v>Map</v>
  </rv>
  <rv s="0">
    <v>536870912</v>
    <v>Punjab</v>
    <v>d98d08e1-818e-a7ba-30a5-4637a11eec3e</v>
    <v>en-US</v>
    <v>Map</v>
  </rv>
  <rv s="0">
    <v>536870912</v>
    <v>Goa</v>
    <v>d9bda1c6-a2c4-994c-5335-195386cef40a</v>
    <v>en-US</v>
    <v>Map</v>
  </rv>
  <rv s="0">
    <v>536870912</v>
    <v>Bihar</v>
    <v>e402c108-ade8-40dd-b6d7-f36882e8e3e3</v>
    <v>en-US</v>
    <v>Map</v>
  </rv>
  <rv s="0">
    <v>536870912</v>
    <v>Haryana</v>
    <v>f50b36c9-0e06-9b0a-b657-100ebb295bb1</v>
    <v>en-US</v>
    <v>Map</v>
  </rv>
  <rv s="0">
    <v>536870912</v>
    <v>Uttar Pradesh</v>
    <v>f624b656-1585-9836-7a98-128016c67d52</v>
    <v>en-US</v>
    <v>Map</v>
  </rv>
  <rv s="3">
    <v>2</v>
  </rv>
  <rv s="1">
    <fb>0.111799218352875</fb>
    <v>25</v>
  </rv>
  <rv s="3">
    <v>3</v>
  </rv>
  <rv s="1">
    <fb>0.49700000000000005</fb>
    <v>25</v>
  </rv>
  <rv s="1">
    <fb>5.35500001907349E-2</fb>
    <v>34</v>
  </rv>
  <rv s="1">
    <fb>471031528</fb>
    <v>26</v>
  </rv>
  <rv s="5">
    <v>#VALUE!</v>
    <v>en-US</v>
    <v>85fa63d3-9596-adb9-b4eb-502273d84f56</v>
    <v>536870912</v>
    <v>1</v>
    <v>17</v>
    <v>18</v>
    <v>India</v>
    <v>21</v>
    <v>22</v>
    <v>Map</v>
    <v>23</v>
    <v>24</v>
    <v>IN</v>
    <v>1</v>
    <v>2</v>
    <v>3</v>
    <v>4</v>
    <v>5</v>
    <v>6</v>
    <v>7</v>
    <v>8</v>
    <v>9</v>
    <v>INR</v>
    <v>India, officially the Republic of India, is a country in South Asia. It is the seventh-largest country by area; the most populous country as of June 2023; and from the time of its independence in 1947, the world's most populous democracy. Bounded by the Indian Ocean on the south, the Arabian Sea on the southwest, and the Bay of Bengal on the southeast, it shares land borders with Pakistan to the west; China, Nepal, and Bhutan to the north; and Bangladesh and Myanmar to the east. In the Indian Ocean, India is in the vicinity of Sri Lanka and the Maldives; its Andaman and Nicobar Islands share a maritime border with Thailand, Myanmar, and Indonesia.</v>
    <v>10</v>
    <v>11</v>
    <v>12</v>
    <v>13</v>
    <v>14</v>
    <v>15</v>
    <v>16</v>
    <v>17</v>
    <v>18</v>
    <v>19</v>
    <v>20</v>
    <v>25</v>
    <v>26</v>
    <v>27</v>
    <v>28</v>
    <v>29</v>
    <v>30</v>
    <v>India</v>
    <v>Jana Gana Mana</v>
    <v>31</v>
    <v>भारत गणराज्य</v>
    <v>32</v>
    <v>33</v>
    <v>34</v>
    <v>35</v>
    <v>36</v>
    <v>37</v>
    <v>38</v>
    <v>39</v>
    <v>40</v>
    <v>41</v>
    <v>42</v>
    <v>77</v>
    <v>78</v>
    <v>79</v>
    <v>80</v>
    <v>81</v>
    <v>India</v>
    <v>82</v>
    <v>mdp/vdpid/113</v>
  </rv>
  <rv s="0">
    <v>536870912</v>
    <v>China</v>
    <v>5fcc3d97-0cf2-94e5-6dad-cd70e387bd69</v>
    <v>en-US</v>
    <v>Map</v>
  </rv>
  <rv s="1">
    <fb>0.56212313103349798</fb>
    <v>25</v>
  </rv>
  <rv s="1">
    <fb>9596961</fb>
    <v>26</v>
  </rv>
  <rv s="1">
    <fb>2695000</fb>
    <v>26</v>
  </rv>
  <rv s="1">
    <fb>10.9</fb>
    <v>27</v>
  </rv>
  <rv s="1">
    <fb>86</fb>
    <v>28</v>
  </rv>
  <rv s="0">
    <v>536870912</v>
    <v>Beijing</v>
    <v>e43bc499-902a-5deb-aced-aa4a247e6822</v>
    <v>en-US</v>
    <v>Map</v>
  </rv>
  <rv s="1">
    <fb>9893037.9519999996</fb>
    <v>26</v>
  </rv>
  <rv s="1">
    <fb>125.083155733959</fb>
    <v>29</v>
  </rv>
  <rv s="1">
    <fb>2.8992357992594101E-2</fb>
    <v>25</v>
  </rv>
  <rv s="1">
    <fb>3927.0444999890101</fb>
    <v>26</v>
  </rv>
  <rv s="1">
    <fb>1.69</fb>
    <v>27</v>
  </rv>
  <rv s="1">
    <fb>0.22353941805732902</fb>
    <v>25</v>
  </rv>
  <rv s="1">
    <fb>87.670430768185398</fb>
    <v>30</v>
  </rv>
  <rv s="1">
    <fb>0.96</fb>
    <v>31</v>
  </rv>
  <rv s="1">
    <fb>19910000000000</fb>
    <v>32</v>
  </rv>
  <rv s="1">
    <fb>1.0022275</fb>
    <v>25</v>
  </rv>
  <rv s="1">
    <fb>0.50604439999999995</fb>
    <v>25</v>
  </rv>
  <rv s="2">
    <v>1</v>
    <v>23</v>
    <v>41</v>
    <v>7</v>
    <v>0</v>
    <v>Image of China</v>
  </rv>
  <rv s="1">
    <fb>7.4</fb>
    <v>30</v>
  </rv>
  <rv s="0">
    <v>536870912</v>
    <v>Shanghai</v>
    <v>29ece984-463e-6074-60e1-83f8c012ef70</v>
    <v>en-US</v>
    <v>Map</v>
  </rv>
  <rv s="0">
    <v>805306368</v>
    <v>Li Qiang (Premier)</v>
    <v>f0d727f0-3735-908f-e9a5-a6e2264d2e8e</v>
    <v>en-US</v>
    <v>Generic</v>
  </rv>
  <rv s="3">
    <v>4</v>
  </rv>
  <rv s="4">
    <v>https://www.bing.com/search?q=china&amp;form=skydnc</v>
    <v>Learn more on Bing</v>
  </rv>
  <rv s="1">
    <fb>76.959999999999994</fb>
    <v>30</v>
  </rv>
  <rv s="1">
    <fb>8515504380000</fb>
    <v>32</v>
  </rv>
  <rv s="1">
    <fb>29</fb>
    <v>30</v>
  </rv>
  <rv s="1">
    <fb>0.87</fb>
    <v>31</v>
  </rv>
  <rv s="3">
    <v>5</v>
  </rv>
  <rv s="1">
    <fb>0.32386296240000001</fb>
    <v>25</v>
  </rv>
  <rv s="1">
    <fb>1.9798</fb>
    <v>27</v>
  </rv>
  <rv s="1">
    <fb>1412360000</fb>
    <v>26</v>
  </rv>
  <rv s="1">
    <fb>0.222</fb>
    <v>25</v>
  </rv>
  <rv s="1">
    <fb>0.29299999999999998</fb>
    <v>25</v>
  </rv>
  <rv s="1">
    <fb>0.45299999999999996</fb>
    <v>25</v>
  </rv>
  <rv s="1">
    <fb>2.7000000000000003E-2</fb>
    <v>25</v>
  </rv>
  <rv s="1">
    <fb>6.5000000000000002E-2</fb>
    <v>25</v>
  </rv>
  <rv s="1">
    <fb>0.107</fb>
    <v>25</v>
  </rv>
  <rv s="1">
    <fb>0.153</fb>
    <v>25</v>
  </rv>
  <rv s="1">
    <fb>0.67986999511718804</fb>
    <v>25</v>
  </rv>
  <rv s="0">
    <v>536870912</v>
    <v>Hubei</v>
    <v>03c5c53c-6c11-7737-b58a-31b9b73bce20</v>
    <v>en-US</v>
    <v>Map</v>
  </rv>
  <rv s="0">
    <v>536870912</v>
    <v>Shanxi</v>
    <v>075dd860-13e3-fb9e-dab0-6f2a22a59c5d</v>
    <v>en-US</v>
    <v>Map</v>
  </rv>
  <rv s="0">
    <v>536870912</v>
    <v>Jilin</v>
    <v>20bba38c-89a4-7448-c64a-9ec85a4ba341</v>
    <v>en-US</v>
    <v>Map</v>
  </rv>
  <rv s="0">
    <v>536870912</v>
    <v>Hebei</v>
    <v>268021ac-4731-f143-328a-f385a6b2f343</v>
    <v>en-US</v>
    <v>Map</v>
  </rv>
  <rv s="0">
    <v>536870912</v>
    <v>Gansu</v>
    <v>2bf7e5b1-3ba4-5943-77aa-7ac1cb9a0535</v>
    <v>en-US</v>
    <v>Map</v>
  </rv>
  <rv s="0">
    <v>536870912</v>
    <v>Shaanxi</v>
    <v>2c52cd90-c486-5a30-6fdf-b777d9331efd</v>
    <v>en-US</v>
    <v>Map</v>
  </rv>
  <rv s="0">
    <v>536870912</v>
    <v>Inner Mongolia</v>
    <v>2c74fdb2-19bf-0f2d-f20d-13b21d6103e6</v>
    <v>en-US</v>
    <v>Map</v>
  </rv>
  <rv s="0">
    <v>536870912</v>
    <v>Guizhou</v>
    <v>3025ec8b-299d-6131-4293-401f8dd1701e</v>
    <v>en-US</v>
    <v>Map</v>
  </rv>
  <rv s="0">
    <v>536870912</v>
    <v>Hong Kong</v>
    <v>304df1d5-38ee-e835-eb2a-554caba5c30e</v>
    <v>en-US</v>
    <v>Map</v>
  </rv>
  <rv s="0">
    <v>536870912</v>
    <v>Shandong</v>
    <v>311c787d-5f0d-3960-4647-a0b3ee6bb863</v>
    <v>en-US</v>
    <v>Map</v>
  </rv>
  <rv s="0">
    <v>536870912</v>
    <v>Tianjin</v>
    <v>45fdbb85-8f7d-7f8b-dc59-7cb26189ef7d</v>
    <v>en-US</v>
    <v>Map</v>
  </rv>
  <rv s="0">
    <v>536870912</v>
    <v>Tibet Autonomous Region</v>
    <v>47172d29-ddc9-3139-5851-4a08c8219822</v>
    <v>en-US</v>
    <v>Map</v>
  </rv>
  <rv s="0">
    <v>536870912</v>
    <v>Sichuan</v>
    <v>49bf1471-e0d6-011f-bb5b-edd67fea0a6f</v>
    <v>en-US</v>
    <v>Map</v>
  </rv>
  <rv s="0">
    <v>536870912</v>
    <v>Liaoning</v>
    <v>50b9b45b-7555-8f4e-500a-81f90d66f392</v>
    <v>en-US</v>
    <v>Map</v>
  </rv>
  <rv s="0">
    <v>536870912</v>
    <v>Guangdong</v>
    <v>533d187e-5296-4200-eed8-55f3257c948f</v>
    <v>en-US</v>
    <v>Map</v>
  </rv>
  <rv s="0">
    <v>536870912</v>
    <v>Zhejiang</v>
    <v>5464490d-3361-4945-967e-d8879b9c8415</v>
    <v>en-US</v>
    <v>Map</v>
  </rv>
  <rv s="0">
    <v>536870912</v>
    <v>Jiangxi</v>
    <v>60bbd587-912f-cf97-4a3b-4e9236f59153</v>
    <v>en-US</v>
    <v>Map</v>
  </rv>
  <rv s="0">
    <v>536870912</v>
    <v>Yunnan</v>
    <v>62345ab8-b0e6-d4c5-87b4-0e7a5b39c7dc</v>
    <v>en-US</v>
    <v>Map</v>
  </rv>
  <rv s="0">
    <v>536870912</v>
    <v>Chongqing</v>
    <v>69bf0da4-4c0f-d795-e3d4-f2087fc9101e</v>
    <v>en-US</v>
    <v>Map</v>
  </rv>
  <rv s="0">
    <v>536870912</v>
    <v>Anhui</v>
    <v>7a26b7d2-0ec9-86cd-351a-a9f347c4b9cd</v>
    <v>en-US</v>
    <v>Map</v>
  </rv>
  <rv s="0">
    <v>536870912</v>
    <v>Hunan</v>
    <v>84852e67-826c-7232-5aec-3bd5a776c21b</v>
    <v>en-US</v>
    <v>Map</v>
  </rv>
  <rv s="0">
    <v>536870912</v>
    <v>Hainan</v>
    <v>85cb11dd-f8f0-f5e0-35d3-42ce64c34e9e</v>
    <v>en-US</v>
    <v>Map</v>
  </rv>
  <rv s="0">
    <v>536870912</v>
    <v>Xinjiang</v>
    <v>8e7874f1-5a52-a168-5737-ced81488dfca</v>
    <v>en-US</v>
    <v>Map</v>
  </rv>
  <rv s="0">
    <v>536870912</v>
    <v>Heilongjiang</v>
    <v>a7c2e681-f80e-cae6-2ae7-fccb47f12008</v>
    <v>en-US</v>
    <v>Map</v>
  </rv>
  <rv s="0">
    <v>536870912</v>
    <v>Guangxi</v>
    <v>b2e2f034-494c-f814-7555-fa5d56071d6f</v>
    <v>en-US</v>
    <v>Map</v>
  </rv>
  <rv s="0">
    <v>536870912</v>
    <v>Ningxia</v>
    <v>b9d307c1-70f4-a27f-6800-d624b3030236</v>
    <v>en-US</v>
    <v>Map</v>
  </rv>
  <rv s="0">
    <v>536870912</v>
    <v>Qinghai</v>
    <v>c8ddeac2-af7f-8ee9-dbac-33f9f697d88c</v>
    <v>en-US</v>
    <v>Map</v>
  </rv>
  <rv s="0">
    <v>536870912</v>
    <v>Jiangsu</v>
    <v>c979b1db-2e4e-7b88-511f-1cd5a525053c</v>
    <v>en-US</v>
    <v>Map</v>
  </rv>
  <rv s="0">
    <v>536870912</v>
    <v>Macau</v>
    <v>d7203e23-120a-c7fd-485a-3fbcf88a3288</v>
    <v>en-US</v>
    <v>Map</v>
  </rv>
  <rv s="0">
    <v>536870912</v>
    <v>Henan</v>
    <v>e1b3708c-e5d8-671a-5b9c-e74cf7d11971</v>
    <v>en-US</v>
    <v>Map</v>
  </rv>
  <rv s="0">
    <v>536870912</v>
    <v>Fujian</v>
    <v>f7e228b4-20f3-6c06-f9d2-0e381cb472db</v>
    <v>en-US</v>
    <v>Map</v>
  </rv>
  <rv s="3">
    <v>6</v>
  </rv>
  <rv s="1">
    <fb>9.4193182022714303E-2</fb>
    <v>25</v>
  </rv>
  <rv s="3">
    <v>7</v>
  </rv>
  <rv s="1">
    <fb>0.59200000000000008</fb>
    <v>25</v>
  </rv>
  <rv s="1">
    <fb>4.3200001716613798E-2</fb>
    <v>34</v>
  </rv>
  <rv s="1">
    <fb>842933962</fb>
    <v>26</v>
  </rv>
  <rv s="5">
    <v>#VALUE!</v>
    <v>en-US</v>
    <v>5fcc3d97-0cf2-94e5-6dad-cd70e387bd69</v>
    <v>536870912</v>
    <v>1</v>
    <v>39</v>
    <v>18</v>
    <v>China</v>
    <v>21</v>
    <v>22</v>
    <v>Map</v>
    <v>23</v>
    <v>40</v>
    <v>CN</v>
    <v>85</v>
    <v>86</v>
    <v>87</v>
    <v>88</v>
    <v>89</v>
    <v>90</v>
    <v>91</v>
    <v>92</v>
    <v>93</v>
    <v>CNY</v>
    <v>China, officially the People's Republic of China, is a country in East Asia. It is the world's second-most populous country with a population exceeding 1.4 billion. China spans the equivalent of five time zones and borders fourteen countries by land, tied with Russia as having the most of any country in the world. With an area of nearly 9.6 million square kilometres, it is the world's third largest country by total land area. The country consists of 22 provinces, five autonomous regions, four municipalities, and two semi-autonomous special administrative regions. The national capital is Beijing, and the most populous city and largest financial center is Shanghai.</v>
    <v>94</v>
    <v>95</v>
    <v>96</v>
    <v>97</v>
    <v>98</v>
    <v>99</v>
    <v>100</v>
    <v>101</v>
    <v>102</v>
    <v>103</v>
    <v>104</v>
    <v>106</v>
    <v>107</v>
    <v>108</v>
    <v>109</v>
    <v>110</v>
    <v>111</v>
    <v>China</v>
    <v>March of the Volunteers</v>
    <v>112</v>
    <v>中华人民共和国</v>
    <v>113</v>
    <v>114</v>
    <v>115</v>
    <v>116</v>
    <v>117</v>
    <v>118</v>
    <v>119</v>
    <v>120</v>
    <v>121</v>
    <v>122</v>
    <v>123</v>
    <v>155</v>
    <v>156</v>
    <v>157</v>
    <v>158</v>
    <v>159</v>
    <v>China</v>
    <v>160</v>
    <v>mdp/vdpid/45</v>
  </rv>
  <rv s="0">
    <v>536870912</v>
    <v>Vatican City</v>
    <v>391b7067-82be-6f93-f1c1-7a92a0c60507</v>
    <v>en-US</v>
    <v>Map</v>
  </rv>
  <rv s="1">
    <fb>0.49</fb>
    <v>26</v>
  </rv>
  <rv s="1">
    <fb>39</fb>
    <v>28</v>
  </rv>
  <rv s="2">
    <v>2</v>
    <v>23</v>
    <v>46</v>
    <v>7</v>
    <v>0</v>
    <v>Image of Vatican City</v>
  </rv>
  <rv s="0">
    <v>805306368</v>
    <v>Pietro Parolin (Secretary of state)</v>
    <v>3ffa3311-7647-ddd2-2764-aff3d7cdbdc7</v>
    <v>en-US</v>
    <v>Generic</v>
  </rv>
  <rv s="3">
    <v>8</v>
  </rv>
  <rv s="4">
    <v>https://www.bing.com/search?q=vatican+city&amp;form=skydnc</v>
    <v>Learn more on Bing</v>
  </rv>
  <rv s="3">
    <v>9</v>
  </rv>
  <rv s="1">
    <fb>453</fb>
    <v>26</v>
  </rv>
  <rv s="3">
    <v>10</v>
  </rv>
  <rv s="6">
    <v>#VALUE!</v>
    <v>en-US</v>
    <v>391b7067-82be-6f93-f1c1-7a92a0c60507</v>
    <v>536870912</v>
    <v>1</v>
    <v>43</v>
    <v>44</v>
    <v>Vatican City</v>
    <v>21</v>
    <v>22</v>
    <v>Map</v>
    <v>23</v>
    <v>45</v>
    <v>163</v>
    <v>164</v>
    <v>Vatican City</v>
    <v>EUR</v>
    <v>Vatican City, officially Vatican City State, is a landlocked independent country, city-state, microstate, and enclave within Rome, Italy. It became independent from Italy in 1929 with the Lateran Treaty, and it is a distinct territory under "full ownership, exclusive dominion, and sovereign authority and jurisdiction" of the Holy See, itself a sovereign entity under international law, which maintains the city state's temporal power and governance, diplomatic, and spiritual independence. With an area of 49 hectares and a 2019 population of about 453, it is the smallest state in the world both by area and population. As governed by the Holy See, Vatican City State is an ecclesiastical or sacerdotal-monarchical state ruled by the Pope who is the bishop of Rome and head of the Catholic Church. The highest state functionaries are all Catholic clergy of various origins. After the Avignon Papacy the popes have mainly resided at the Apostolic Palace within what is now Vatican City, although at times residing instead in the Quirinal Palace in Rome or elsewhere. The Vatican is also a metonym for the Holy See.</v>
    <v>165</v>
    <v>167</v>
    <v>168</v>
    <v>Vatican City</v>
    <v>Inno e Marcia Pontificale</v>
    <v>169</v>
    <v>Status Civitatis Vaticanæ</v>
    <v>170</v>
    <v>171</v>
    <v>Vatican City</v>
    <v>mdp/vdpid/253</v>
  </rv>
  <rv s="0">
    <v>536870912</v>
    <v>Brazil</v>
    <v>a828cf41-b938-49fe-7986-4b336618d413</v>
    <v>en-US</v>
    <v>Map</v>
  </rv>
  <rv s="1">
    <fb>0.33924533448829503</fb>
    <v>25</v>
  </rv>
  <rv s="1">
    <fb>8515767</fb>
    <v>26</v>
  </rv>
  <rv s="1">
    <fb>730000</fb>
    <v>26</v>
  </rv>
  <rv s="1">
    <fb>13.923999999999999</fb>
    <v>27</v>
  </rv>
  <rv s="1">
    <fb>55</fb>
    <v>28</v>
  </rv>
  <rv s="0">
    <v>536870912</v>
    <v>Brasília</v>
    <v>0f4c1a26-f33c-b6de-a63f-578da6617369</v>
    <v>en-US</v>
    <v>Map</v>
  </rv>
  <rv s="1">
    <fb>462298.69</fb>
    <v>26</v>
  </rv>
  <rv s="1">
    <fb>167.397860280061</fb>
    <v>29</v>
  </rv>
  <rv s="1">
    <fb>3.7329762121689397E-2</fb>
    <v>25</v>
  </rv>
  <rv s="1">
    <fb>2619.96061573831</fb>
    <v>26</v>
  </rv>
  <rv s="1">
    <fb>1.73</fb>
    <v>27</v>
  </rv>
  <rv s="1">
    <fb>0.58931054038338704</fb>
    <v>25</v>
  </rv>
  <rv s="1">
    <fb>59.1075326389753</fb>
    <v>30</v>
  </rv>
  <rv s="1">
    <fb>1.02</fb>
    <v>31</v>
  </rv>
  <rv s="1">
    <fb>1839758040765.6201</fb>
    <v>32</v>
  </rv>
  <rv s="1">
    <fb>1.1544783999999999</fb>
    <v>25</v>
  </rv>
  <rv s="1">
    <fb>0.513436</fb>
    <v>25</v>
  </rv>
  <rv s="2">
    <v>3</v>
    <v>23</v>
    <v>52</v>
    <v>7</v>
    <v>0</v>
    <v>Image of Brazil</v>
  </rv>
  <rv s="1">
    <fb>12.8</fb>
    <v>30</v>
  </rv>
  <rv s="0">
    <v>536870912</v>
    <v>São Paulo</v>
    <v>c6cf2f6e-626c-4267-ae48-9e13ea74d2b9</v>
    <v>en-US</v>
    <v>Map</v>
  </rv>
  <rv s="0">
    <v>805306368</v>
    <v>Geraldo Alckmin (Vice president)</v>
    <v>ea2c259d-ca87-ae96-81e3-8e0b97870fa3</v>
    <v>en-US</v>
    <v>Generic</v>
  </rv>
  <rv s="0">
    <v>805306368</v>
    <v>Luiz Inácio Lula da Silva (President)</v>
    <v>d1dff6dd-e1d9-642a-4044-fc3f6765ae2b</v>
    <v>en-US</v>
    <v>Generic</v>
  </rv>
  <rv s="3">
    <v>11</v>
  </rv>
  <rv s="4">
    <v>https://www.bing.com/search?q=brazil&amp;form=skydnc</v>
    <v>Learn more on Bing</v>
  </rv>
  <rv s="1">
    <fb>75.671999999999997</fb>
    <v>30</v>
  </rv>
  <rv s="1">
    <fb>1187361690000</fb>
    <v>32</v>
  </rv>
  <rv s="1">
    <fb>60</fb>
    <v>30</v>
  </rv>
  <rv s="1">
    <fb>1.53</fb>
    <v>31</v>
  </rv>
  <rv s="3">
    <v>12</v>
  </rv>
  <rv s="1">
    <fb>0.28289823089999999</fb>
    <v>25</v>
  </rv>
  <rv s="1">
    <fb>2.1499000000000001</fb>
    <v>27</v>
  </rv>
  <rv s="1">
    <fb>214326223</fb>
    <v>26</v>
  </rv>
  <rv s="1">
    <fb>0.192</fb>
    <v>25</v>
  </rv>
  <rv s="1">
    <fb>0.42499999999999999</fb>
    <v>25</v>
  </rv>
  <rv s="1">
    <fb>0.58399999999999996</fb>
    <v>25</v>
  </rv>
  <rv s="1">
    <fb>0.01</fb>
    <v>25</v>
  </rv>
  <rv s="1">
    <fb>3.1E-2</fb>
    <v>25</v>
  </rv>
  <rv s="1">
    <fb>7.2999999999999995E-2</fb>
    <v>25</v>
  </rv>
  <rv s="1">
    <fb>0.12</fb>
    <v>25</v>
  </rv>
  <rv s="1">
    <fb>0.63883998870849601</fb>
    <v>25</v>
  </rv>
  <rv s="0">
    <v>536870912</v>
    <v>Rondônia</v>
    <v>25fbe5d5-9bc1-0ec2-ac78-2d9fe5b147dd</v>
    <v>en-US</v>
    <v>Map</v>
  </rv>
  <rv s="0">
    <v>536870912</v>
    <v>Amapá</v>
    <v>28d39e09-4b9f-31f6-cc72-48b1f9be59db</v>
    <v>en-US</v>
    <v>Map</v>
  </rv>
  <rv s="0">
    <v>536870912</v>
    <v>Goiás</v>
    <v>38750702-647a-b72a-2cec-e4a55e078f36</v>
    <v>en-US</v>
    <v>Map</v>
  </rv>
  <rv s="0">
    <v>536870912</v>
    <v>Roraima</v>
    <v>3b8383a2-7c79-31f6-2359-bd9ba2099213</v>
    <v>en-US</v>
    <v>Map</v>
  </rv>
  <rv s="0">
    <v>536870912</v>
    <v>Rio de Janeiro</v>
    <v>3f5a22fa-26bd-86f9-0345-3a6206e8aab5</v>
    <v>en-US</v>
    <v>Map</v>
  </rv>
  <rv s="0">
    <v>536870912</v>
    <v>Rio Grande do Norte</v>
    <v>4cccb40d-d26b-4493-e031-bcf803f1c2b1</v>
    <v>en-US</v>
    <v>Map</v>
  </rv>
  <rv s="0">
    <v>536870912</v>
    <v>São Paulo</v>
    <v>4d56ae2d-1aad-8c4f-dca2-4456acc12f89</v>
    <v>en-US</v>
    <v>Map</v>
  </rv>
  <rv s="0">
    <v>536870912</v>
    <v>Alagoas</v>
    <v>4e3f1ba4-1948-0514-728a-55b34ab027b4</v>
    <v>en-US</v>
    <v>Map</v>
  </rv>
  <rv s="0">
    <v>536870912</v>
    <v>Pernambuco</v>
    <v>5538aab1-15ae-294f-2c10-f5083201cca1</v>
    <v>en-US</v>
    <v>Map</v>
  </rv>
  <rv s="0">
    <v>536870912</v>
    <v>Santa Catarina</v>
    <v>6262969d-76c7-e65f-1be5-668011a93ff0</v>
    <v>en-US</v>
    <v>Map</v>
  </rv>
  <rv s="0">
    <v>536870912</v>
    <v>Pará</v>
    <v>7a0db70a-73db-e83d-e548-6fab7a523b35</v>
    <v>en-US</v>
    <v>Map</v>
  </rv>
  <rv s="0">
    <v>536870912</v>
    <v>Mato Grosso do Sul</v>
    <v>7de24933-1d79-fc85-387b-3ce7947910b6</v>
    <v>en-US</v>
    <v>Map</v>
  </rv>
  <rv s="0">
    <v>536870912</v>
    <v>Federal District</v>
    <v>88dfc3b6-8e7a-694d-61b2-96d14f226ec4</v>
    <v>en-US</v>
    <v>Map</v>
  </rv>
  <rv s="0">
    <v>536870912</v>
    <v>Acre</v>
    <v>8960bf27-5261-01d1-4019-e7d898f67bb4</v>
    <v>en-US</v>
    <v>Map</v>
  </rv>
  <rv s="0">
    <v>536870912</v>
    <v>Rio Grande do Sul</v>
    <v>9644dbbf-be0c-de9c-a534-3d7ff4801a8b</v>
    <v>en-US</v>
    <v>Map</v>
  </rv>
  <rv s="0">
    <v>536870912</v>
    <v>Minas Gerais</v>
    <v>974e2066-dee0-aecd-c973-50babb750033</v>
    <v>en-US</v>
    <v>Map</v>
  </rv>
  <rv s="0">
    <v>536870912</v>
    <v>Maranhão</v>
    <v>98274980-9da4-ff5e-78a1-e512bb4179ca</v>
    <v>en-US</v>
    <v>Map</v>
  </rv>
  <rv s="0">
    <v>536870912</v>
    <v>Paraná</v>
    <v>a33450c4-459a-0682-41ee-635b343dd785</v>
    <v>en-US</v>
    <v>Map</v>
  </rv>
  <rv s="0">
    <v>536870912</v>
    <v>Sergipe</v>
    <v>a7f70762-a1ab-d5de-8bf0-3eb8532c1eb9</v>
    <v>en-US</v>
    <v>Map</v>
  </rv>
  <rv s="0">
    <v>536870912</v>
    <v>Piauí</v>
    <v>ab11433a-8357-ae6d-67fe-8570cc271399</v>
    <v>en-US</v>
    <v>Map</v>
  </rv>
  <rv s="0">
    <v>536870912</v>
    <v>Mato Grosso</v>
    <v>af05c757-4d77-813e-b8eb-97635c07f37a</v>
    <v>en-US</v>
    <v>Map</v>
  </rv>
  <rv s="0">
    <v>536870912</v>
    <v>Ceará</v>
    <v>b598e20e-29fb-ccf6-be0e-2650e6ba40c5</v>
    <v>en-US</v>
    <v>Map</v>
  </rv>
  <rv s="0">
    <v>536870912</v>
    <v>Espírito Santo</v>
    <v>dbc4d679-53e7-49d7-c6b3-88a4ca7f522f</v>
    <v>en-US</v>
    <v>Map</v>
  </rv>
  <rv s="0">
    <v>536870912</v>
    <v>Bahia</v>
    <v>e904684f-6d5b-f7bb-c27d-bdb50a0ec8ab</v>
    <v>en-US</v>
    <v>Map</v>
  </rv>
  <rv s="0">
    <v>536870912</v>
    <v>Paraíba</v>
    <v>f5be810b-3322-2252-c10f-35206d84b548</v>
    <v>en-US</v>
    <v>Map</v>
  </rv>
  <rv s="0">
    <v>536870912</v>
    <v>Amazonas</v>
    <v>f79e57ca-6fc1-5a6a-015b-38d90f33902f</v>
    <v>en-US</v>
    <v>Map</v>
  </rv>
  <rv s="0">
    <v>536870912</v>
    <v>Tocantins</v>
    <v>f7a46dfe-e192-d6f7-e5f8-084e555ba7cb</v>
    <v>en-US</v>
    <v>Map</v>
  </rv>
  <rv s="3">
    <v>13</v>
  </rv>
  <rv s="1">
    <fb>0.14178605589771201</fb>
    <v>25</v>
  </rv>
  <rv s="3">
    <v>14</v>
  </rv>
  <rv s="1">
    <fb>0.65099999999999991</fb>
    <v>25</v>
  </rv>
  <rv s="1">
    <fb>0.12083000183105501</fb>
    <v>34</v>
  </rv>
  <rv s="1">
    <fb>183241641</fb>
    <v>26</v>
  </rv>
  <rv s="5">
    <v>#VALUE!</v>
    <v>en-US</v>
    <v>a828cf41-b938-49fe-7986-4b336618d413</v>
    <v>536870912</v>
    <v>1</v>
    <v>50</v>
    <v>18</v>
    <v>Brazil</v>
    <v>21</v>
    <v>22</v>
    <v>Map</v>
    <v>23</v>
    <v>51</v>
    <v>BR</v>
    <v>174</v>
    <v>175</v>
    <v>176</v>
    <v>177</v>
    <v>178</v>
    <v>179</v>
    <v>180</v>
    <v>181</v>
    <v>182</v>
    <v>BRB</v>
    <v>Brazil, officially the Federative Republic of Brazil, is the largest country in South America and in Latin America. Brazil is the world's fifth-largest country by area and the seventh most populous. Its capital is Brasília, and its most populous city is São Paulo. The federation is composed of the union of the 26 states and the Federal District. It is the only country in the Americas to have Portuguese as an official language. It is one of the most multicultural and ethnically diverse nations, due to over a century of mass immigration from around the world, and the most populous Roman Catholic-majority country.</v>
    <v>183</v>
    <v>184</v>
    <v>185</v>
    <v>186</v>
    <v>187</v>
    <v>188</v>
    <v>189</v>
    <v>190</v>
    <v>191</v>
    <v>192</v>
    <v>193</v>
    <v>196</v>
    <v>197</v>
    <v>198</v>
    <v>199</v>
    <v>200</v>
    <v>201</v>
    <v>Brazil</v>
    <v>Brazilian National Anthem</v>
    <v>202</v>
    <v>República Federativa do Brasil</v>
    <v>203</v>
    <v>204</v>
    <v>205</v>
    <v>206</v>
    <v>207</v>
    <v>208</v>
    <v>209</v>
    <v>210</v>
    <v>211</v>
    <v>212</v>
    <v>213</v>
    <v>241</v>
    <v>242</v>
    <v>243</v>
    <v>244</v>
    <v>245</v>
    <v>Brazil</v>
    <v>246</v>
    <v>mdp/vdpid/32</v>
  </rv>
  <rv s="0">
    <v>536870912</v>
    <v>New Zealand</v>
    <v>6517d967-9362-4c0d-83d2-cf369fa5fcda</v>
    <v>en-US</v>
    <v>Map</v>
  </rv>
  <rv s="1">
    <fb>0.40450419657437997</fb>
    <v>25</v>
  </rv>
  <rv s="1">
    <fb>268021</fb>
    <v>26</v>
  </rv>
  <rv s="1">
    <fb>9000</fb>
    <v>26</v>
  </rv>
  <rv s="1">
    <fb>11.98</fb>
    <v>27</v>
  </rv>
  <rv s="1">
    <fb>64</fb>
    <v>28</v>
  </rv>
  <rv s="0">
    <v>536870912</v>
    <v>Wellington</v>
    <v>32f22f58-aa8d-2985-7edd-15665cf5d1d4</v>
    <v>en-US</v>
    <v>Map</v>
  </rv>
  <rv s="1">
    <fb>34381.792000000001</fb>
    <v>26</v>
  </rv>
  <rv s="1">
    <fb>114.24091176441399</fb>
    <v>29</v>
  </rv>
  <rv s="1">
    <fb>1.61963190184049E-2</fb>
    <v>25</v>
  </rv>
  <rv s="1">
    <fb>9026.32104131095</fb>
    <v>26</v>
  </rv>
  <rv s="1">
    <fb>1.71</fb>
    <v>27</v>
  </rv>
  <rv s="1">
    <fb>0.385560753306464</fb>
    <v>25</v>
  </rv>
  <rv s="1">
    <fb>59.749168536122298</fb>
    <v>30</v>
  </rv>
  <rv s="1">
    <fb>1.4</fb>
    <v>31</v>
  </rv>
  <rv s="1">
    <fb>206928765543.935</fb>
    <v>32</v>
  </rv>
  <rv s="1">
    <fb>0.99974760000000007</fb>
    <v>25</v>
  </rv>
  <rv s="1">
    <fb>0.82033219999999996</fb>
    <v>25</v>
  </rv>
  <rv s="2">
    <v>4</v>
    <v>23</v>
    <v>59</v>
    <v>7</v>
    <v>0</v>
    <v>Image of New Zealand</v>
  </rv>
  <rv s="1">
    <fb>4.7</fb>
    <v>30</v>
  </rv>
  <rv s="0">
    <v>536870912</v>
    <v>Auckland</v>
    <v>49fabed5-6ff0-6935-ebef-34c7b83444c6</v>
    <v>en-US</v>
    <v>Map</v>
  </rv>
  <rv s="0">
    <v>805306368</v>
    <v>Charles III (Monarch)</v>
    <v>afc6f6a9-5b55-9178-3e6f-2c8b6d16ee9c</v>
    <v>en-US</v>
    <v>Generic</v>
  </rv>
  <rv s="0">
    <v>805306368</v>
    <v>Chris Hipkins (Prime minister)</v>
    <v>7282c59e-228e-3f51-c7f9-2fd13c7d5eb0</v>
    <v>en-US</v>
    <v>Generic</v>
  </rv>
  <rv s="3">
    <v>15</v>
  </rv>
  <rv s="4">
    <v>https://www.bing.com/search?q=new+zealand&amp;form=skydnc</v>
    <v>Learn more on Bing</v>
  </rv>
  <rv s="1">
    <fb>81.858536585365897</fb>
    <v>30</v>
  </rv>
  <rv s="1">
    <fb>107879780000</fb>
    <v>32</v>
  </rv>
  <rv s="1">
    <fb>9</fb>
    <v>30</v>
  </rv>
  <rv s="1">
    <fb>11.49</fb>
    <v>31</v>
  </rv>
  <rv s="3">
    <v>16</v>
  </rv>
  <rv s="1">
    <fb>0.1262851619</fb>
    <v>25</v>
  </rv>
  <rv s="1">
    <fb>3.5897999999999999</fb>
    <v>27</v>
  </rv>
  <rv s="1">
    <fb>5122600</fb>
    <v>26</v>
  </rv>
  <rv s="1">
    <fb>0.69907997131347699</fb>
    <v>25</v>
  </rv>
  <rv s="0">
    <v>536870912</v>
    <v>Canterbury Region</v>
    <v>0e1a0dee-2d50-4b7e-a077-88d33118ccb8</v>
    <v>en-US</v>
    <v>Map</v>
  </rv>
  <rv s="0">
    <v>536870912</v>
    <v>Manawatū-Whanganui Region</v>
    <v>12b5d5c7-22b1-fad0-7588-ee18879fcaf1</v>
    <v>en-US</v>
    <v>Map</v>
  </rv>
  <rv s="0">
    <v>536870912</v>
    <v>Otago Region</v>
    <v>17e97a96-3af4-d536-b6c0-a3027228ac45</v>
    <v>en-US</v>
    <v>Map</v>
  </rv>
  <rv s="0">
    <v>536870912</v>
    <v>Northland Region</v>
    <v>2665962f-608c-e3a6-90ac-6dae5fcfa89a</v>
    <v>en-US</v>
    <v>Map</v>
  </rv>
  <rv s="0">
    <v>536870912</v>
    <v>Hawke's Bay Region</v>
    <v>3fbdf1b6-a72b-cb02-0247-761081d3eb9b</v>
    <v>en-US</v>
    <v>Map</v>
  </rv>
  <rv s="0">
    <v>536870912</v>
    <v>West Coast Region</v>
    <v>3ff3be7b-ae84-7078-9f30-e95a8ff9130d</v>
    <v>en-US</v>
    <v>Map</v>
  </rv>
  <rv s="0">
    <v>536870912</v>
    <v>Southland Region</v>
    <v>4fd239d4-c566-75fc-eb92-c963e312af8b</v>
    <v>en-US</v>
    <v>Map</v>
  </rv>
  <rv s="0">
    <v>536870912</v>
    <v>Taranaki Region</v>
    <v>63a5cf5c-10da-bf8e-86f5-0eae79126fd5</v>
    <v>en-US</v>
    <v>Map</v>
  </rv>
  <rv s="0">
    <v>536870912</v>
    <v>Waikato Region</v>
    <v>66746262-e3dd-ecd0-3365-023774ad95f3</v>
    <v>en-US</v>
    <v>Map</v>
  </rv>
  <rv s="0">
    <v>536870912</v>
    <v>Tasman District</v>
    <v>7594ce17-48d4-850a-d609-fff5294ec8a8</v>
    <v>en-US</v>
    <v>Map</v>
  </rv>
  <rv s="0">
    <v>536870912</v>
    <v>Gisborne District</v>
    <v>979bc9a8-a9fe-f6f1-4e5a-eda4cdb2aa39</v>
    <v>en-US</v>
    <v>Map</v>
  </rv>
  <rv s="0">
    <v>536870912</v>
    <v>Auckland Region</v>
    <v>d8789fe9-89c8-cf4c-4ab2-749138d529af</v>
    <v>en-US</v>
    <v>Map</v>
  </rv>
  <rv s="0">
    <v>536870912</v>
    <v>Marlborough District</v>
    <v>da16a0fa-e7d9-7398-48d7-25300defd7a1</v>
    <v>en-US</v>
    <v>Map</v>
  </rv>
  <rv s="3">
    <v>17</v>
  </rv>
  <rv s="1">
    <fb>0.28975427581727603</fb>
    <v>25</v>
  </rv>
  <rv s="3">
    <v>18</v>
  </rv>
  <rv s="1">
    <fb>0.34600000000000003</fb>
    <v>25</v>
  </rv>
  <rv s="1">
    <fb>4.0689997673034703E-2</fb>
    <v>34</v>
  </rv>
  <rv s="1">
    <fb>4258860</fb>
    <v>26</v>
  </rv>
  <rv s="7">
    <v>#VALUE!</v>
    <v>en-US</v>
    <v>6517d967-9362-4c0d-83d2-cf369fa5fcda</v>
    <v>536870912</v>
    <v>1</v>
    <v>56</v>
    <v>57</v>
    <v>New Zealand</v>
    <v>21</v>
    <v>22</v>
    <v>Map</v>
    <v>23</v>
    <v>58</v>
    <v>NZ</v>
    <v>249</v>
    <v>250</v>
    <v>251</v>
    <v>252</v>
    <v>253</v>
    <v>254</v>
    <v>255</v>
    <v>256</v>
    <v>257</v>
    <v>NZD</v>
    <v>New Zealand is an island country in the southwestern Pacific Ocean. It consists of two main landmasses—the North Island and the South Island —and over 700 smaller islands. It is the sixth-largest island country by area and lies east of Australia across the Tasman Sea and south of the islands of New Caledonia, Fiji, and Tonga. The country's varied topography and sharp mountain peaks, including the Southern Alps, owe much to tectonic uplift and volcanic eruptions. New Zealand's capital city is Wellington, and its most populous city is Auckland.</v>
    <v>258</v>
    <v>259</v>
    <v>260</v>
    <v>261</v>
    <v>262</v>
    <v>263</v>
    <v>264</v>
    <v>265</v>
    <v>266</v>
    <v>267</v>
    <v>268</v>
    <v>271</v>
    <v>272</v>
    <v>273</v>
    <v>274</v>
    <v>275</v>
    <v>276</v>
    <v>New Zealand</v>
    <v>God Defend New Zealand</v>
    <v>277</v>
    <v>New Zealand</v>
    <v>278</v>
    <v>279</v>
    <v>280</v>
    <v>281</v>
    <v>295</v>
    <v>296</v>
    <v>297</v>
    <v>298</v>
    <v>299</v>
    <v>New Zealand</v>
    <v>300</v>
    <v>mdp/vdpid/183</v>
  </rv>
  <rv s="0">
    <v>536870912</v>
    <v>United States</v>
    <v>5232ed96-85b1-2edb-12c6-63e6c597a1de</v>
    <v>en-US</v>
    <v>Map</v>
  </rv>
  <rv s="1">
    <fb>0.44369067999501505</fb>
    <v>25</v>
  </rv>
  <rv s="1">
    <fb>9826675</fb>
    <v>26</v>
  </rv>
  <rv s="1">
    <fb>1359000</fb>
    <v>26</v>
  </rv>
  <rv s="1">
    <fb>11.6</fb>
    <v>27</v>
  </rv>
  <rv s="1">
    <fb>1</fb>
    <v>28</v>
  </rv>
  <rv s="0">
    <v>536870912</v>
    <v>Washington, D.C.</v>
    <v>216726d1-8987-06d3-5eff-823da05c3d3c</v>
    <v>en-US</v>
    <v>Map</v>
  </rv>
  <rv s="1">
    <fb>5006302.0769999996</fb>
    <v>26</v>
  </rv>
  <rv s="1">
    <fb>117.244195476228</fb>
    <v>29</v>
  </rv>
  <rv s="1">
    <fb>7.4999999999999997E-2</fb>
    <v>25</v>
  </rv>
  <rv s="1">
    <fb>12993.961824772699</fb>
    <v>26</v>
  </rv>
  <rv s="1">
    <fb>1.7295</fb>
    <v>27</v>
  </rv>
  <rv s="1">
    <fb>0.339297856663409</fb>
    <v>25</v>
  </rv>
  <rv s="1">
    <fb>82.427828245269197</fb>
    <v>30</v>
  </rv>
  <rv s="1">
    <fb>0.71</fb>
    <v>31</v>
  </rv>
  <rv s="1">
    <fb>21427700000000</fb>
    <v>32</v>
  </rv>
  <rv s="1">
    <fb>1.0182144</fb>
    <v>25</v>
  </rv>
  <rv s="1">
    <fb>0.88167390000000001</fb>
    <v>25</v>
  </rv>
  <rv s="2">
    <v>5</v>
    <v>23</v>
    <v>65</v>
    <v>7</v>
    <v>0</v>
    <v>Image of United States</v>
  </rv>
  <rv s="1">
    <fb>5.6</fb>
    <v>30</v>
  </rv>
  <rv s="0">
    <v>536870912</v>
    <v>New York City</v>
    <v>60d5dc2b-c915-460b-b722-c9e3485499ca</v>
    <v>en-US</v>
    <v>Map</v>
  </rv>
  <rv s="0">
    <v>805306368</v>
    <v>John Roberts (Chief justice)</v>
    <v>af7f7f4b-fd5b-867d-e108-4b6ecf118076</v>
    <v>en-US</v>
    <v>Generic</v>
  </rv>
  <rv s="0">
    <v>805306368</v>
    <v>Joe Biden (President)</v>
    <v>cad484f9-be75-7a78-12dd-16233f823cd7</v>
    <v>en-US</v>
    <v>Generic</v>
  </rv>
  <rv s="0">
    <v>805306368</v>
    <v>Kamala Harris (Vice president)</v>
    <v>ef5cf66f-32b7-7271-286a-8e8313eda5c5</v>
    <v>en-US</v>
    <v>Generic</v>
  </rv>
  <rv s="3">
    <v>19</v>
  </rv>
  <rv s="4">
    <v>https://www.bing.com/search?q=united+states&amp;form=skydnc</v>
    <v>Learn more on Bing</v>
  </rv>
  <rv s="1">
    <fb>78.539024390243895</fb>
    <v>30</v>
  </rv>
  <rv s="1">
    <fb>30436313050000</fb>
    <v>32</v>
  </rv>
  <rv s="1">
    <fb>19</fb>
    <v>30</v>
  </rv>
  <rv s="1">
    <fb>7.25</fb>
    <v>31</v>
  </rv>
  <rv s="3">
    <v>20</v>
  </rv>
  <rv s="1">
    <fb>0.1108387988</fb>
    <v>25</v>
  </rv>
  <rv s="1">
    <fb>2.6120000000000001</fb>
    <v>27</v>
  </rv>
  <rv s="1">
    <fb>331893745</fb>
    <v>26</v>
  </rv>
  <rv s="1">
    <fb>0.22600000000000001</fb>
    <v>25</v>
  </rv>
  <rv s="1">
    <fb>0.30499999999999999</fb>
    <v>25</v>
  </rv>
  <rv s="1">
    <fb>0.46799999999999997</fb>
    <v>25</v>
  </rv>
  <rv s="1">
    <fb>1.7000000000000001E-2</fb>
    <v>25</v>
  </rv>
  <rv s="1">
    <fb>5.0999999999999997E-2</fb>
    <v>25</v>
  </rv>
  <rv s="1">
    <fb>0.10300000000000001</fb>
    <v>25</v>
  </rv>
  <rv s="1">
    <fb>0.62048999786377002</fb>
    <v>25</v>
  </rv>
  <rv s="0">
    <v>536870912</v>
    <v>Texas</v>
    <v>00a23ccd-3344-461c-8b9f-c2bb55be5815</v>
    <v>en-US</v>
    <v>Map</v>
  </rv>
  <rv s="0">
    <v>536870912</v>
    <v>New Jersey</v>
    <v>05277898-b62b-4878-8632-09d29756a2ff</v>
    <v>en-US</v>
    <v>Map</v>
  </rv>
  <rv s="0">
    <v>536870912</v>
    <v>Louisiana</v>
    <v>0ca1e87f-e2f6-43fb-8deb-d22bd09a9cae</v>
    <v>en-US</v>
    <v>Map</v>
  </rv>
  <rv s="0">
    <v>536870912</v>
    <v>Kentucky</v>
    <v>108dfd18-4626-481a-8dfa-18f64e6eac84</v>
    <v>en-US</v>
    <v>Map</v>
  </rv>
  <rv s="0">
    <v>536870912</v>
    <v>Indiana</v>
    <v>109f7e5a-efbb-4953-b4b8-cb812ce1ff5d</v>
    <v>en-US</v>
    <v>Map</v>
  </rv>
  <rv s="0">
    <v>536870912</v>
    <v>American Samoa</v>
    <v>12d04d63-b9b5-855b-0821-b32474a729a4</v>
    <v>en-US</v>
    <v>Map</v>
  </rv>
  <rv s="0">
    <v>536870912</v>
    <v>Michigan</v>
    <v>162411c2-b757-495d-aa81-93942fae2f7e</v>
    <v>en-US</v>
    <v>Map</v>
  </rv>
  <rv s="0">
    <v>536870912</v>
    <v>Vermont</v>
    <v>221864cc-447e-4e78-847c-59e485d73bff</v>
    <v>en-US</v>
    <v>Map</v>
  </rv>
  <rv s="0">
    <v>536870912</v>
    <v>California</v>
    <v>3009d91d-d582-4c34-85ba-772ba09e5be1</v>
    <v>en-US</v>
    <v>Map</v>
  </rv>
  <rv s="0">
    <v>536870912</v>
    <v>Alaska</v>
    <v>31c4c7a1-54e7-4306-ac9b-f1b02e85bda5</v>
    <v>en-US</v>
    <v>Map</v>
  </rv>
  <rv s="0">
    <v>536870912</v>
    <v>Alabama</v>
    <v>376f8b06-52f6-4e72-a31d-311a3563e645</v>
    <v>en-US</v>
    <v>Map</v>
  </rv>
  <rv s="0">
    <v>536870912</v>
    <v>United States Virgin Islands</v>
    <v>38bd827b-bc00-140e-85be-46a96078429c</v>
    <v>en-US</v>
    <v>Map</v>
  </rv>
  <rv s="0">
    <v>536870912</v>
    <v>Nebraska</v>
    <v>3e64ff5d-6b40-4dbe-91b1-0e554e892496</v>
    <v>en-US</v>
    <v>Map</v>
  </rv>
  <rv s="0">
    <v>536870912</v>
    <v>Illinois</v>
    <v>4131acb8-628a-4241-8920-ca79eab9dade</v>
    <v>en-US</v>
    <v>Map</v>
  </rv>
  <rv s="0">
    <v>536870912</v>
    <v>Montana</v>
    <v>447d6cd5-53f6-4c8f-bf6c-9ff228415c3b</v>
    <v>en-US</v>
    <v>Map</v>
  </rv>
  <rv s="0">
    <v>536870912</v>
    <v>Maryland</v>
    <v>4c472f4d-06a8-4d90-8bb8-da4d168c73fe</v>
    <v>en-US</v>
    <v>Map</v>
  </rv>
  <rv s="0">
    <v>536870912</v>
    <v>Florida</v>
    <v>5fece3f4-e8e8-4159-843e-f725a930ad50</v>
    <v>en-US</v>
    <v>Map</v>
  </rv>
  <rv s="0">
    <v>536870912</v>
    <v>Missouri</v>
    <v>6185f8cb-44e1-4da6-9bf0-b75286aeb591</v>
    <v>en-US</v>
    <v>Map</v>
  </rv>
  <rv s="0">
    <v>536870912</v>
    <v>Pennsylvania</v>
    <v>6304580e-c803-4266-818a-971619176547</v>
    <v>en-US</v>
    <v>Map</v>
  </rv>
  <rv s="0">
    <v>536870912</v>
    <v>Rhode Island</v>
    <v>65a08f52-b469-4f7c-8353-9b3c0b2a5752</v>
    <v>en-US</v>
    <v>Map</v>
  </rv>
  <rv s="0">
    <v>536870912</v>
    <v>Mississippi</v>
    <v>6af619ca-217d-49c0-9a86-153fc7fbcd78</v>
    <v>en-US</v>
    <v>Map</v>
  </rv>
  <rv s="0">
    <v>536870912</v>
    <v>Kansas</v>
    <v>6e527b71-bd3e-4bc1-b1c0-59d288b4fd5e</v>
    <v>en-US</v>
    <v>Map</v>
  </rv>
  <rv s="0">
    <v>536870912</v>
    <v>Ohio</v>
    <v>6f3df7da-1ef6-48e3-b2b3-b5b5fce3e846</v>
    <v>en-US</v>
    <v>Map</v>
  </rv>
  <rv s="0">
    <v>536870912</v>
    <v>Puerto Rico</v>
    <v>72752f4d-11d3-5470-b64e-b9e012b0520f</v>
    <v>en-US</v>
    <v>Map</v>
  </rv>
  <rv s="0">
    <v>536870912</v>
    <v>Iowa</v>
    <v>77850824-b07a-487a-af58-37f9949afc27</v>
    <v>en-US</v>
    <v>Map</v>
  </rv>
  <rv s="0">
    <v>536870912</v>
    <v>Minnesota</v>
    <v>77f97f6f-7e93-46e5-b486-6198effe8dea</v>
    <v>en-US</v>
    <v>Map</v>
  </rv>
  <rv s="0">
    <v>536870912</v>
    <v>North Dakota</v>
    <v>77fbc744-3efe-4aa9-9e8e-f8034f06b941</v>
    <v>en-US</v>
    <v>Map</v>
  </rv>
  <rv s="0">
    <v>536870912</v>
    <v>Virginia</v>
    <v>7eee9976-e8a7-472c-ada1-007208abd678</v>
    <v>en-US</v>
    <v>Map</v>
  </rv>
  <rv s="0">
    <v>536870912</v>
    <v>South Carolina</v>
    <v>810015e8-b10b-4232-9e2c-de87a67bd26e</v>
    <v>en-US</v>
    <v>Map</v>
  </rv>
  <rv s="0">
    <v>536870912</v>
    <v>Massachusetts</v>
    <v>845219d5-3650-4199-b926-964ca27c863c</v>
    <v>en-US</v>
    <v>Map</v>
  </rv>
  <rv s="0">
    <v>536870912</v>
    <v>Georgia</v>
    <v>84604bc7-2c47-4f8d-8ea5-b6ac8c018a20</v>
    <v>en-US</v>
    <v>Map</v>
  </rv>
  <rv s="0">
    <v>536870912</v>
    <v>West Virginia</v>
    <v>8a47255a-fae3-4faa-aa32-c6f384cb6c1d</v>
    <v>en-US</v>
    <v>Map</v>
  </rv>
  <rv s="0">
    <v>536870912</v>
    <v>Delaware</v>
    <v>8ad617cc-3d7a-4b3c-a787-098de959ccc4</v>
    <v>en-US</v>
    <v>Map</v>
  </rv>
  <rv s="0">
    <v>536870912</v>
    <v>Washington</v>
    <v>982ad551-fd5d-45df-bd70-bf704dd576e4</v>
    <v>en-US</v>
    <v>Map</v>
  </rv>
  <rv s="0">
    <v>536870912</v>
    <v>Tennessee</v>
    <v>9bbc9c72-1bf1-4ef6-b66d-a6cdef70f4f3</v>
    <v>en-US</v>
    <v>Map</v>
  </rv>
  <rv s="0">
    <v>536870912</v>
    <v>New Hampshire</v>
    <v>9ca71997-cc97-46eb-8911-fac32f80b0b1</v>
    <v>en-US</v>
    <v>Map</v>
  </rv>
  <rv s="0">
    <v>536870912</v>
    <v>South Dakota</v>
    <v>9cee0b65-d357-479e-a066-31c634648f47</v>
    <v>en-US</v>
    <v>Map</v>
  </rv>
  <rv s="0">
    <v>536870912</v>
    <v>North Carolina</v>
    <v>9e2bf053-dd80-4646-8f26-65075e7085c0</v>
    <v>en-US</v>
    <v>Map</v>
  </rv>
  <rv s="0">
    <v>536870912</v>
    <v>Colorado</v>
    <v>a070c5c2-b22d-41d8-b869-f20e583c4f80</v>
    <v>en-US</v>
    <v>Map</v>
  </rv>
  <rv s="0">
    <v>536870912</v>
    <v>New Mexico</v>
    <v>a16d3636-4349-41c7-a77e-89e34b26a8ad</v>
    <v>en-US</v>
    <v>Map</v>
  </rv>
  <rv s="0">
    <v>536870912</v>
    <v>Connecticut</v>
    <v>b3ca6523-435e-4a3b-8f78-1ad900a52cf8</v>
    <v>en-US</v>
    <v>Map</v>
  </rv>
  <rv s="0">
    <v>536870912</v>
    <v>Hawaii</v>
    <v>b6f01eaf-aecf-44f6-b64d-1f6e982365c3</v>
    <v>en-US</v>
    <v>Map</v>
  </rv>
  <rv s="0">
    <v>536870912</v>
    <v>Arkansas</v>
    <v>b939db72-08f2-4ea6-a16a-a53bf32e6612</v>
    <v>en-US</v>
    <v>Map</v>
  </rv>
  <rv s="0">
    <v>536870912</v>
    <v>Arizona</v>
    <v>bf973f46-5962-4997-a7ba-a05f1aa2a9f9</v>
    <v>en-US</v>
    <v>Map</v>
  </rv>
  <rv s="0">
    <v>536870912</v>
    <v>Wyoming</v>
    <v>bff03ad6-2b7f-400b-a76e-eb9fc4a93961</v>
    <v>en-US</v>
    <v>Map</v>
  </rv>
  <rv s="0">
    <v>536870912</v>
    <v>Nevada</v>
    <v>c2157d7e-617e-4517-80f8-1b08113afc14</v>
    <v>en-US</v>
    <v>Map</v>
  </rv>
  <rv s="0">
    <v>536870912</v>
    <v>Utah</v>
    <v>c6705e44-d27f-4240-95a2-54e802e3b524</v>
    <v>en-US</v>
    <v>Map</v>
  </rv>
  <rv s="0">
    <v>536870912</v>
    <v>Oregon</v>
    <v>cacd36fd-7c62-43e2-a632-64a2a1811933</v>
    <v>en-US</v>
    <v>Map</v>
  </rv>
  <rv s="0">
    <v>536870912</v>
    <v>New York</v>
    <v>caeb7b9a-f5d7-4686-8fb5-cf7628296b13</v>
    <v>en-US</v>
    <v>Map</v>
  </rv>
  <rv s="0">
    <v>536870912</v>
    <v>Wisconsin</v>
    <v>cb4d2853-06f4-4467-8e7c-4e31cbb35cb2</v>
    <v>en-US</v>
    <v>Map</v>
  </rv>
  <rv s="0">
    <v>536870912</v>
    <v>Oklahoma</v>
    <v>cbcf556f-952a-4665-bb95-0500b27f9976</v>
    <v>en-US</v>
    <v>Map</v>
  </rv>
  <rv s="0">
    <v>536870912</v>
    <v>Maine</v>
    <v>d62dd683-9cf9-4db9-a497-d810d529592b</v>
    <v>en-US</v>
    <v>Map</v>
  </rv>
  <rv s="0">
    <v>536870912</v>
    <v>Idaho</v>
    <v>ecd30387-20fa-4523-9045-e2860154b5e9</v>
    <v>en-US</v>
    <v>Map</v>
  </rv>
  <rv s="0">
    <v>536870912</v>
    <v>Northern Mariana Islands</v>
    <v>f4475436-adda-9ff0-b5fe-6c3dff0e26be</v>
    <v>en-US</v>
    <v>Map</v>
  </rv>
  <rv s="0">
    <v>536870912</v>
    <v>Guam</v>
    <v>f842c067-b461-3084-6a3b-6c6c7431fc9a</v>
    <v>en-US</v>
    <v>Map</v>
  </rv>
  <rv s="3">
    <v>21</v>
  </rv>
  <rv s="1">
    <fb>9.5866513904898809E-2</fb>
    <v>25</v>
  </rv>
  <rv s="3">
    <v>22</v>
  </rv>
  <rv s="1">
    <fb>0.36599999999999999</fb>
    <v>25</v>
  </rv>
  <rv s="1">
    <fb>0.14699999999999999</fb>
    <v>34</v>
  </rv>
  <rv s="1">
    <fb>270663028</fb>
    <v>26</v>
  </rv>
  <rv s="5">
    <v>#VALUE!</v>
    <v>en-US</v>
    <v>5232ed96-85b1-2edb-12c6-63e6c597a1de</v>
    <v>536870912</v>
    <v>1</v>
    <v>63</v>
    <v>18</v>
    <v>United States</v>
    <v>21</v>
    <v>22</v>
    <v>Map</v>
    <v>23</v>
    <v>64</v>
    <v>US</v>
    <v>303</v>
    <v>304</v>
    <v>305</v>
    <v>306</v>
    <v>307</v>
    <v>308</v>
    <v>309</v>
    <v>310</v>
    <v>311</v>
    <v>USD</v>
    <v>The United States of America, commonly known as the United States or informally as America, is a country primarily located in North America consisting of 50 states, a federal district, five major unincorporated territories, nine Minor Outlying Islands, and 326 Indian reservations. It is the world's third-largest country by both land and total area. It shares land borders with Canada to its north and with Mexico to its south and has maritime borders with the Bahamas, Cuba, Russia, and other nations. With a population of over 333 million, it is the most populous country in the Americas and the third-most populous in the world. The national capital of the United States is Washington, D.C., and its most populous city and principal financial center is New York City.</v>
    <v>312</v>
    <v>313</v>
    <v>314</v>
    <v>315</v>
    <v>316</v>
    <v>317</v>
    <v>318</v>
    <v>319</v>
    <v>320</v>
    <v>321</v>
    <v>322</v>
    <v>326</v>
    <v>327</v>
    <v>328</v>
    <v>329</v>
    <v>330</v>
    <v>331</v>
    <v>United States</v>
    <v>The Star-Spangled Banner</v>
    <v>332</v>
    <v>the United States of America</v>
    <v>333</v>
    <v>334</v>
    <v>335</v>
    <v>336</v>
    <v>337</v>
    <v>338</v>
    <v>339</v>
    <v>340</v>
    <v>341</v>
    <v>122</v>
    <v>342</v>
    <v>398</v>
    <v>399</v>
    <v>400</v>
    <v>401</v>
    <v>402</v>
    <v>United States</v>
    <v>403</v>
    <v>mdp/vdpid/244</v>
  </rv>
  <rv s="0">
    <v>536870912</v>
    <v>Canada</v>
    <v>370ed614-32e1-4326-a356-dc0a7dd56aaa</v>
    <v>en-US</v>
    <v>Map</v>
  </rv>
  <rv s="1">
    <fb>6.8918382450780802E-2</fb>
    <v>25</v>
  </rv>
  <rv s="1">
    <fb>9984670</fb>
    <v>26</v>
  </rv>
  <rv s="1">
    <fb>72000</fb>
    <v>26</v>
  </rv>
  <rv s="1">
    <fb>10.1</fb>
    <v>27</v>
  </rv>
  <rv s="0">
    <v>536870912</v>
    <v>Ottawa</v>
    <v>3f2544d2-4937-9101-2f53-621199e253e5</v>
    <v>en-US</v>
    <v>Map</v>
  </rv>
  <rv s="1">
    <fb>544894.19799999997</fb>
    <v>26</v>
  </rv>
  <rv s="1">
    <fb>116.75729822552999</fb>
    <v>29</v>
  </rv>
  <rv s="1">
    <fb>1.9492690241159599E-2</fb>
    <v>25</v>
  </rv>
  <rv s="1">
    <fb>15588.4871464315</fb>
    <v>26</v>
  </rv>
  <rv s="1">
    <fb>1.4987999999999999</fb>
    <v>27</v>
  </rv>
  <rv s="1">
    <fb>0.38161546668997998</fb>
    <v>25</v>
  </rv>
  <rv s="1">
    <fb>74.089062024805997</fb>
    <v>30</v>
  </rv>
  <rv s="1">
    <fb>0.81</fb>
    <v>31</v>
  </rv>
  <rv s="1">
    <fb>1736425629519.96</fb>
    <v>32</v>
  </rv>
  <rv s="1">
    <fb>1.0094368</fb>
    <v>25</v>
  </rv>
  <rv s="1">
    <fb>0.68922510000000003</fb>
    <v>25</v>
  </rv>
  <rv s="2">
    <v>6</v>
    <v>23</v>
    <v>71</v>
    <v>7</v>
    <v>0</v>
    <v>Image of Canada</v>
  </rv>
  <rv s="1">
    <fb>4.3</fb>
    <v>30</v>
  </rv>
  <rv s="0">
    <v>536870912</v>
    <v>Toronto</v>
    <v>e9c1d78f-effd-4cbf-af56-ce709763b200</v>
    <v>en-US</v>
    <v>Map</v>
  </rv>
  <rv s="0">
    <v>805306368</v>
    <v>Justin Trudeau (Prime minister)</v>
    <v>d37aba31-28d1-b943-f0c6-dbddeb460528</v>
    <v>en-US</v>
    <v>Generic</v>
  </rv>
  <rv s="3">
    <v>23</v>
  </rv>
  <rv s="4">
    <v>https://www.bing.com/search?q=canada+country&amp;form=skydnc</v>
    <v>Learn more on Bing</v>
  </rv>
  <rv s="1">
    <fb>81.948780487804896</fb>
    <v>30</v>
  </rv>
  <rv s="1">
    <fb>1937902710000</fb>
    <v>32</v>
  </rv>
  <rv s="1">
    <fb>10</fb>
    <v>30</v>
  </rv>
  <rv s="1">
    <fb>9.51</fb>
    <v>31</v>
  </rv>
  <rv s="3">
    <v>24</v>
  </rv>
  <rv s="1">
    <fb>0.1458492763</fb>
    <v>25</v>
  </rv>
  <rv s="1">
    <fb>2.6101999999999999</fb>
    <v>27</v>
  </rv>
  <rv s="1">
    <fb>38246108</fb>
    <v>26</v>
  </rv>
  <rv s="1">
    <fb>0.23300000000000001</fb>
    <v>25</v>
  </rv>
  <rv s="1">
    <fb>0.251</fb>
    <v>25</v>
  </rv>
  <rv s="1">
    <fb>0.40600000000000003</fb>
    <v>25</v>
  </rv>
  <rv s="1">
    <fb>2.4E-2</fb>
    <v>25</v>
  </rv>
  <rv s="1">
    <fb>6.7000000000000004E-2</fb>
    <v>25</v>
  </rv>
  <rv s="1">
    <fb>0.124</fb>
    <v>25</v>
  </rv>
  <rv s="1">
    <fb>0.17</fb>
    <v>25</v>
  </rv>
  <rv s="1">
    <fb>0.65070999145507802</fb>
    <v>25</v>
  </rv>
  <rv s="0">
    <v>536870912</v>
    <v>Ontario</v>
    <v>070ad921-224a-9ed5-6fe1-8eab57b4b2e7</v>
    <v>en-US</v>
    <v>Map</v>
  </rv>
  <rv s="0">
    <v>536870912</v>
    <v>Manitoba</v>
    <v>21c9c883-dcc4-1490-a815-79c6eb525369</v>
    <v>en-US</v>
    <v>Map</v>
  </rv>
  <rv s="0">
    <v>536870912</v>
    <v>Northwest Territories</v>
    <v>2e2284ce-2cc1-0b16-10e6-0783ada7c95b</v>
    <v>en-US</v>
    <v>Map</v>
  </rv>
  <rv s="0">
    <v>536870912</v>
    <v>British Columbia</v>
    <v>32a8fd1c-cd9d-0da9-35fb-f952ed824d4f</v>
    <v>en-US</v>
    <v>Map</v>
  </rv>
  <rv s="0">
    <v>536870912</v>
    <v>Quebec</v>
    <v>32da1fe8-6bb5-f40e-e008-82becf7ef390</v>
    <v>en-US</v>
    <v>Map</v>
  </rv>
  <rv s="0">
    <v>536870912</v>
    <v>Prince Edward Island</v>
    <v>4e4aadcb-4928-0762-e307-bc01ba8f3dfb</v>
    <v>en-US</v>
    <v>Map</v>
  </rv>
  <rv s="0">
    <v>536870912</v>
    <v>Nunavut</v>
    <v>5220a5b2-1244-23fe-9851-d4b0373ac92e</v>
    <v>en-US</v>
    <v>Map</v>
  </rv>
  <rv s="0">
    <v>536870912</v>
    <v>Yukon</v>
    <v>68d0a1b9-92a8-857c-53f4-9150cd050ece</v>
    <v>en-US</v>
    <v>Map</v>
  </rv>
  <rv s="0">
    <v>536870912</v>
    <v>Newfoundland and Labrador</v>
    <v>895215e2-2c65-6494-fa6a-1f441a39ac4f</v>
    <v>en-US</v>
    <v>Map</v>
  </rv>
  <rv s="0">
    <v>536870912</v>
    <v>Alberta</v>
    <v>ac4b7d59-c4be-889f-9a45-7e7c524794ec</v>
    <v>en-US</v>
    <v>Map</v>
  </rv>
  <rv s="0">
    <v>536870912</v>
    <v>Nova Scotia</v>
    <v>baa4aedd-bbb6-989e-cba4-ec2c9bdd906a</v>
    <v>en-US</v>
    <v>Map</v>
  </rv>
  <rv s="0">
    <v>536870912</v>
    <v>Saskatchewan</v>
    <v>ec7108bb-bd34-c969-f3f2-2a9eed70102e</v>
    <v>en-US</v>
    <v>Map</v>
  </rv>
  <rv s="0">
    <v>536870912</v>
    <v>New Brunswick</v>
    <v>ed967bed-da27-9206-2407-d4e698015192</v>
    <v>en-US</v>
    <v>Map</v>
  </rv>
  <rv s="3">
    <v>25</v>
  </rv>
  <rv s="1">
    <fb>0.12844017475747799</fb>
    <v>25</v>
  </rv>
  <rv s="3">
    <v>26</v>
  </rv>
  <rv s="1">
    <fb>0.245</fb>
    <v>25</v>
  </rv>
  <rv s="1">
    <fb>5.5640001296997095E-2</fb>
    <v>34</v>
  </rv>
  <rv s="1">
    <fb>30628482</fb>
    <v>26</v>
  </rv>
  <rv s="5">
    <v>#VALUE!</v>
    <v>en-US</v>
    <v>370ed614-32e1-4326-a356-dc0a7dd56aaa</v>
    <v>536870912</v>
    <v>1</v>
    <v>69</v>
    <v>18</v>
    <v>Canada</v>
    <v>21</v>
    <v>22</v>
    <v>Map</v>
    <v>23</v>
    <v>70</v>
    <v>CA</v>
    <v>406</v>
    <v>407</v>
    <v>408</v>
    <v>409</v>
    <v>307</v>
    <v>410</v>
    <v>411</v>
    <v>412</v>
    <v>413</v>
    <v>CAD</v>
    <v>Canada is a country in North America. Its ten provinces and three territories extend from the Atlantic Ocean to the Pacific Ocean and northward into the Arctic Ocean, making it the world's second-largest country by total area, with the world's longest coastline. Its border with the United States is the world's longest international land border. The country is characterized by a wide range of both meteorologic and geological regions. It is sparsely inhabited, with the vast majority residing south of the 55th parallel in urban areas. Canada's capital is Ottawa and its three largest metropolitan areas are Toronto, Montreal, and Vancouver.</v>
    <v>414</v>
    <v>415</v>
    <v>416</v>
    <v>417</v>
    <v>418</v>
    <v>419</v>
    <v>420</v>
    <v>421</v>
    <v>422</v>
    <v>423</v>
    <v>424</v>
    <v>426</v>
    <v>427</v>
    <v>428</v>
    <v>429</v>
    <v>430</v>
    <v>431</v>
    <v>Canada</v>
    <v>O Canada</v>
    <v>432</v>
    <v>Canada</v>
    <v>433</v>
    <v>434</v>
    <v>435</v>
    <v>436</v>
    <v>437</v>
    <v>438</v>
    <v>439</v>
    <v>440</v>
    <v>441</v>
    <v>442</v>
    <v>443</v>
    <v>457</v>
    <v>458</v>
    <v>459</v>
    <v>460</v>
    <v>461</v>
    <v>Canada</v>
    <v>462</v>
    <v>mdp/vdpid/39</v>
  </rv>
</rvData>
</file>

<file path=xl/richData/rdrichvaluestructure.xml><?xml version="1.0" encoding="utf-8"?>
<rvStructures xmlns="http://schemas.microsoft.com/office/spreadsheetml/2017/richdata" count="8">
  <s t="_linkedentity2">
    <k n="%EntityServiceId" t="i"/>
    <k n="_DisplayString" t="s"/>
    <k n="%EntityId" t="s"/>
    <k n="%EntityCulture" t="s"/>
    <k n="_Icon" t="s"/>
  </s>
  <s t="_formattednumber">
    <k n="_Format" t="spb"/>
  </s>
  <s t="_webimage">
    <k n="WebImageIdentifier" t="i"/>
    <k n="_Provider" t="spb"/>
    <k n="Attribution" t="spb"/>
    <k n="CalcOrigin" t="i"/>
    <k n="ComputedImage" t="b"/>
    <k n="Text" t="s"/>
  </s>
  <s t="_array">
    <k n="array" t="a"/>
  </s>
  <s t="_hyperlink">
    <k n="Address" t="s"/>
    <k n="Text"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rket cap of listed companies"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rea" t="r"/>
    <k n="Calling code" t="r"/>
    <k n="Capital/Major City" t="s"/>
    <k n="Currency code" t="s"/>
    <k n="Description" t="s"/>
    <k n="Image" t="r"/>
    <k n="Leader(s)" t="r"/>
    <k n="LearnMoreOnLink" t="r"/>
    <k n="Name" t="s"/>
    <k n="National anthem" t="s"/>
    <k n="Official language" t="r"/>
    <k n="Official name" t="s"/>
    <k n="Population"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rket cap of listed companies" t="r"/>
    <k n="Maternal mortality ratio" t="r"/>
    <k n="Minimum wage" t="r"/>
    <k n="Name" t="s"/>
    <k n="National anthem" t="s"/>
    <k n="Official language" t="r"/>
    <k n="Official name" t="s"/>
    <k n="Out of pocket health expenditure (%)" t="r"/>
    <k n="Physicians per thousand" t="r"/>
    <k n="Population" t="r"/>
    <k n="Population: Labor force participation (%)" t="r"/>
    <k n="Subdivisions" t="r"/>
    <k n="Tax revenue (%)" t="r"/>
    <k n="Time zone(s)" t="r"/>
    <k n="Total tax rate" t="r"/>
    <k n="Unemployment rate" t="r"/>
    <k n="UniqueName" t="s"/>
    <k n="Urban population" t="r"/>
    <k n="VDPID/VSID" t="s"/>
  </s>
</rvStructures>
</file>

<file path=xl/richData/rdsupportingpropertybag.xml><?xml version="1.0" encoding="utf-8"?>
<supportingPropertyBags xmlns="http://schemas.microsoft.com/office/spreadsheetml/2017/richdata2">
  <spbArrays count="3">
    <a count="64">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a>
    <a count="28">
      <v t="s">%EntityServiceId</v>
      <v t="s">%IsRefreshable</v>
      <v t="s">%EntityCulture</v>
      <v t="s">%EntityId</v>
      <v t="s">_Icon</v>
      <v t="s">_Provider</v>
      <v t="s">_Attribution</v>
      <v t="s">_Display</v>
      <v t="s">Name</v>
      <v t="s">_Format</v>
      <v t="s">Capital/Major City</v>
      <v t="s">Leader(s)</v>
      <v t="s">_SubLabel</v>
      <v t="s">Population</v>
      <v t="s">Area</v>
      <v t="s">Currency code</v>
      <v t="s">National anthem</v>
      <v t="s">Official language</v>
      <v t="s">Official name</v>
      <v t="s">Time zone(s)</v>
      <v t="s">Calling code</v>
      <v t="s">_Flags</v>
      <v t="s">VDPID/VSID</v>
      <v t="s">UniqueName</v>
      <v t="s">_DisplayString</v>
      <v t="s">LearnMoreOnLink</v>
      <v t="s">Image</v>
      <v t="s">Description</v>
    </a>
    <a count="57">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Labor force participation (%)</v>
      <v t="s">Minimum wage</v>
      <v t="s">Tax revenue (%)</v>
      <v t="s">Total tax rate</v>
      <v t="s">Unemployment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a>
  </spbArrays>
  <spbData count="72">
    <spb s="0">
      <v xml:space="preserve">data.worldbank.org	</v>
      <v xml:space="preserve">	</v>
      <v xml:space="preserve">http://data.worldbank.org/indicator/FP.CPI.TOTL	</v>
      <v xml:space="preserve">	</v>
    </spb>
    <spb s="0">
      <v xml:space="preserve">Wikipedia	travel.state.gov	</v>
      <v xml:space="preserve">CC-BY-SA		</v>
      <v xml:space="preserve">http://en.wikipedia.org/wiki/India	https://travel.state.gov/content/travel/en/international-travel/International-Travel-Country-Information-Pages/India.html	</v>
      <v xml:space="preserve">http://creativecommons.org/licenses/by-sa/3.0/		</v>
    </spb>
    <spb s="0">
      <v xml:space="preserve">	</v>
      <v xml:space="preserve">	</v>
      <v xml:space="preserve">https://en.wikipedia.org	</v>
      <v xml:space="preserve">https://creativecommons.org/licenses/by-sa/3.0	</v>
    </spb>
    <spb s="0">
      <v xml:space="preserve">data.worldbank.org	</v>
      <v xml:space="preserve">	</v>
      <v xml:space="preserve">http://data.worldbank.org/indicator/SP.DYN.CBRT.IN	</v>
      <v xml:space="preserve">	</v>
    </spb>
    <spb s="0">
      <v xml:space="preserve">Wikipedia	</v>
      <v xml:space="preserve">CC-BY-SA	</v>
      <v xml:space="preserve">http://en.wikipedia.org/wiki/India	</v>
      <v xml:space="preserve">http://creativecommons.org/licenses/by-sa/3.0/	</v>
    </spb>
    <spb s="0">
      <v xml:space="preserve">Cia	</v>
      <v xml:space="preserve">	</v>
      <v xml:space="preserve">https://www.cia.gov/library/publications/the-world-factbook/geos/in.html?Transportation	</v>
      <v xml:space="preserve">	</v>
    </spb>
    <spb s="0">
      <v xml:space="preserve">data.worldbank.org	</v>
      <v xml:space="preserve">	</v>
      <v xml:space="preserve">http://data.worldbank.org/indicator/SP.DYN.TFRT.IN	</v>
      <v xml:space="preserve">	</v>
    </spb>
    <spb s="0">
      <v xml:space="preserve">Wikipedia	Cia	travel.state.gov	</v>
      <v xml:space="preserve">CC-BY-SA			</v>
      <v xml:space="preserve">http://en.wikipedia.org/wiki/India	https://www.cia.gov/library/publications/the-world-factbook/geos/in.html?Transportation	https://travel.state.gov/content/travel/en/international-travel/International-Travel-Country-Information-Pages/India.html	</v>
      <v xml:space="preserve">http://creativecommons.org/licenses/by-sa/3.0/			</v>
    </spb>
    <spb s="0">
      <v xml:space="preserve">data.worldbank.org	</v>
      <v xml:space="preserve">	</v>
      <v xml:space="preserve">http://data.worldbank.org/indicator/SP.DYN.LE00.IN	</v>
      <v xml:space="preserve">	</v>
    </spb>
    <spb s="0">
      <v xml:space="preserve">data.worldbank.org	</v>
      <v xml:space="preserve">	</v>
      <v xml:space="preserve">http://data.worldbank.org/indicator/SP.DYN.IMRT.IN	</v>
      <v xml:space="preserve">	</v>
    </spb>
    <spb s="0">
      <v xml:space="preserve">data.worldbank.org	</v>
      <v xml:space="preserve">	</v>
      <v xml:space="preserve">http://data.worldbank.org/indicator/SP.URB.TOTL	</v>
      <v xml:space="preserve">	</v>
    </spb>
    <spb s="0">
      <v xml:space="preserve">data.worldbank.org	</v>
      <v xml:space="preserve">	</v>
      <v xml:space="preserve">http://data.worldbank.org/indicator/MS.MIL.TOTL.P1	</v>
      <v xml:space="preserve">	</v>
    </spb>
    <spb s="0">
      <v xml:space="preserve">data.worldbank.org	</v>
      <v xml:space="preserve">	</v>
      <v xml:space="preserve">http://data.worldbank.org/indicator/SH.MED.PHYS.ZS	</v>
      <v xml:space="preserve">	</v>
    </spb>
    <spb s="0">
      <v xml:space="preserve">data.worldbank.org	</v>
      <v xml:space="preserve">	</v>
      <v xml:space="preserve">http://data.worldbank.org/indicator/EN.ATM.CO2E.KT	</v>
      <v xml:space="preserve">	</v>
    </spb>
    <spb s="0">
      <v xml:space="preserve">data.worldbank.org	</v>
      <v xml:space="preserve">	</v>
      <v xml:space="preserve">http://data.worldbank.org/indicator/SH.STA.MMRT	</v>
      <v xml:space="preserve">	</v>
    </spb>
    <spb s="0">
      <v xml:space="preserve">data.worldbank.org	</v>
      <v xml:space="preserve">	</v>
      <v xml:space="preserve">http://data.worldbank.org/indicator/EG.USE.ELEC.KH.PC	</v>
      <v xml:space="preserve">	</v>
    </spb>
    <spb s="0">
      <v xml:space="preserve">data.worldbank.org	</v>
      <v xml:space="preserve">	</v>
      <v xml:space="preserve">http://data.worldbank.org/indicator/SL.TLF.CACT.ZS	</v>
      <v xml:space="preserve">	</v>
    </spb>
    <spb s="1">
      <v>0</v>
      <v>1</v>
      <v>2</v>
      <v>2</v>
      <v>3</v>
      <v>2</v>
      <v>2</v>
      <v>2</v>
      <v>4</v>
      <v>2</v>
      <v>2</v>
      <v>4</v>
      <v>2</v>
      <v>2</v>
      <v>5</v>
      <v>6</v>
      <v>7</v>
      <v>5</v>
      <v>8</v>
      <v>2</v>
      <v>5</v>
      <v>9</v>
      <v>10</v>
      <v>11</v>
      <v>5</v>
      <v>5</v>
      <v>2</v>
      <v>5</v>
      <v>12</v>
      <v>13</v>
      <v>14</v>
      <v>15</v>
      <v>5</v>
      <v>7</v>
      <v>5</v>
      <v>5</v>
      <v>5</v>
      <v>5</v>
      <v>5</v>
      <v>5</v>
      <v>5</v>
      <v>5</v>
      <v>5</v>
      <v>5</v>
      <v>16</v>
    </spb>
    <spb s="2">
      <v>0</v>
      <v>Name</v>
      <v>LearnMoreOnLink</v>
    </spb>
    <spb s="3">
      <v>0</v>
      <v>0</v>
      <v>0</v>
    </spb>
    <spb s="4">
      <v>0</v>
      <v>0</v>
    </spb>
    <spb s="5">
      <v>19</v>
      <v>19</v>
      <v>20</v>
      <v>19</v>
    </spb>
    <spb s="6">
      <v>1</v>
      <v>2</v>
      <v>3</v>
    </spb>
    <spb s="7">
      <v>https://www.bing.com</v>
      <v>https://www.bing.com/th?id=Ga%5Cbing_yt.png&amp;w=100&amp;h=40&amp;c=0&amp;pid=0.1</v>
      <v>Powered by Bing</v>
    </spb>
    <spb s="8">
      <v>2019</v>
      <v>2017</v>
      <v>square km</v>
      <v>per thousand (2018)</v>
      <v>2021</v>
      <v>2019</v>
      <v>2018</v>
      <v>per liter (2016)</v>
      <v>2019</v>
      <v>years (2018)</v>
      <v>2017</v>
      <v>per thousand (2018)</v>
      <v>2019</v>
      <v>2017</v>
      <v>2016</v>
      <v>2019</v>
      <v>2016</v>
      <v>2018</v>
      <v>kilotons per year (2016)</v>
      <v>deaths per 100,000 (2017)</v>
      <v>kWh (2014)</v>
      <v>2014</v>
      <v>2019</v>
      <v>2011</v>
      <v>2011</v>
      <v>2011</v>
      <v>2011</v>
      <v>2011</v>
      <v>2015</v>
      <v>2011</v>
      <v>2011</v>
      <v>2017</v>
      <v>2018</v>
      <v>2019</v>
    </spb>
    <spb s="9">
      <v>4</v>
    </spb>
    <spb s="9">
      <v>5</v>
    </spb>
    <spb s="9">
      <v>6</v>
    </spb>
    <spb s="9">
      <v>7</v>
    </spb>
    <spb s="9">
      <v>8</v>
    </spb>
    <spb s="9">
      <v>9</v>
    </spb>
    <spb s="9">
      <v>10</v>
    </spb>
    <spb s="9">
      <v>11</v>
    </spb>
    <spb s="0">
      <v xml:space="preserve">	</v>
      <v xml:space="preserve">	</v>
      <v xml:space="preserve">https://en.wikipedia.org/wiki/India	</v>
      <v xml:space="preserve">https://creativecommons.org/licenses/by-sa/3.0	</v>
    </spb>
    <spb s="9">
      <v>12</v>
    </spb>
    <spb s="0">
      <v xml:space="preserve">Wikipedia	travel.state.gov	</v>
      <v xml:space="preserve">CC-BY-SA		</v>
      <v xml:space="preserve">http://en.wikipedia.org/wiki/China	https://travel.state.gov/content/travel/en/international-travel/International-Travel-Country-Information-Pages/China.html	</v>
      <v xml:space="preserve">http://creativecommons.org/licenses/by-sa/3.0/		</v>
    </spb>
    <spb s="0">
      <v xml:space="preserve">Wikipedia	</v>
      <v xml:space="preserve">CC-BY-SA	</v>
      <v xml:space="preserve">http://en.wikipedia.org/wiki/China	</v>
      <v xml:space="preserve">http://creativecommons.org/licenses/by-sa/3.0/	</v>
    </spb>
    <spb s="0">
      <v xml:space="preserve">Cia	</v>
      <v xml:space="preserve">	</v>
      <v xml:space="preserve">https://www.cia.gov/library/publications/the-world-factbook/geos/ch.html?Transportation	</v>
      <v xml:space="preserve">	</v>
    </spb>
    <spb s="0">
      <v xml:space="preserve">Wikipedia	Cia	travel.state.gov	</v>
      <v xml:space="preserve">CC-BY-SA			</v>
      <v xml:space="preserve">http://en.wikipedia.org/wiki/China	https://www.cia.gov/library/publications/the-world-factbook/geos/ch.html?Transportation	https://travel.state.gov/content/travel/en/international-travel/International-Travel-Country-Information-Pages/China.html	</v>
      <v xml:space="preserve">http://creativecommons.org/licenses/by-sa/3.0/			</v>
    </spb>
    <spb s="10">
      <v>0</v>
      <v>35</v>
      <v>2</v>
      <v>2</v>
      <v>3</v>
      <v>2</v>
      <v>2</v>
      <v>2</v>
      <v>36</v>
      <v>2</v>
      <v>2</v>
      <v>36</v>
      <v>2</v>
      <v>2</v>
      <v>37</v>
      <v>6</v>
      <v>38</v>
      <v>37</v>
      <v>2</v>
      <v>37</v>
      <v>9</v>
      <v>10</v>
      <v>11</v>
      <v>37</v>
      <v>37</v>
      <v>2</v>
      <v>37</v>
      <v>12</v>
      <v>13</v>
      <v>14</v>
      <v>15</v>
      <v>37</v>
      <v>38</v>
      <v>37</v>
      <v>37</v>
      <v>37</v>
      <v>37</v>
      <v>37</v>
      <v>37</v>
      <v>37</v>
      <v>37</v>
      <v>37</v>
      <v>37</v>
      <v>16</v>
    </spb>
    <spb s="8">
      <v>2019</v>
      <v>2022</v>
      <v>square km</v>
      <v>per thousand (2018)</v>
      <v>2021</v>
      <v>2019</v>
      <v>2018</v>
      <v>per liter (2016)</v>
      <v>2019</v>
      <v>years (2020)</v>
      <v>2017</v>
      <v>per thousand (2018)</v>
      <v>2019</v>
      <v>2017</v>
      <v>2016</v>
      <v>2019</v>
      <v>2016</v>
      <v>2017</v>
      <v>kilotons per year (2016)</v>
      <v>deaths per 100,000 (2017)</v>
      <v>kWh (2014)</v>
      <v>2014</v>
      <v>2019</v>
      <v>2016</v>
      <v>2016</v>
      <v>2016</v>
      <v>2016</v>
      <v>2016</v>
      <v>2015</v>
      <v>2016</v>
      <v>2016</v>
      <v>2018</v>
      <v>2018</v>
      <v>2019</v>
    </spb>
    <spb s="0">
      <v xml:space="preserve">	</v>
      <v xml:space="preserve">	</v>
      <v xml:space="preserve">https://en.wikipedia.org/wiki/China	</v>
      <v xml:space="preserve">https://creativecommons.org/licenses/by-sa/3.0	</v>
    </spb>
    <spb s="0">
      <v xml:space="preserve">Cia	</v>
      <v xml:space="preserve">	</v>
      <v xml:space="preserve">https://www.cia.gov/library/publications/the-world-factbook/geos/vt.html?People-and-Society	</v>
      <v xml:space="preserve">	</v>
    </spb>
    <spb s="11">
      <v>2</v>
      <v>2</v>
      <v>2</v>
      <v>2</v>
      <v>2</v>
      <v>2</v>
      <v>2</v>
      <v>2</v>
      <v>2</v>
      <v>42</v>
    </spb>
    <spb s="2">
      <v>1</v>
      <v>Name</v>
      <v>LearnMoreOnLink</v>
    </spb>
    <spb s="12">
      <v>square km</v>
      <v>2019</v>
    </spb>
    <spb s="0">
      <v xml:space="preserve">	</v>
      <v xml:space="preserve">	</v>
      <v xml:space="preserve">https://en.wikipedia.org/wiki/Vatican_City	</v>
      <v xml:space="preserve">https://creativecommons.org/licenses/by-sa/3.0	</v>
    </spb>
    <spb s="0">
      <v xml:space="preserve">Wikipedia	Cia	travel.state.gov	</v>
      <v xml:space="preserve">CC-BY-SA			</v>
      <v xml:space="preserve">http://en.wikipedia.org/wiki/Brazil	https://www.cia.gov/library/publications/the-world-factbook/geos/br.html?Transportation	https://travel.state.gov/content/travel/en/international-travel/International-Travel-Country-Information-Pages/Brazil.html	</v>
      <v xml:space="preserve">http://creativecommons.org/licenses/by-sa/3.0/			</v>
    </spb>
    <spb s="0">
      <v xml:space="preserve">Wikipedia	</v>
      <v xml:space="preserve">CC-BY-SA	</v>
      <v xml:space="preserve">http://en.wikipedia.org/wiki/Brazil	</v>
      <v xml:space="preserve">http://creativecommons.org/licenses/by-sa/3.0/	</v>
    </spb>
    <spb s="0">
      <v xml:space="preserve">Cia	</v>
      <v xml:space="preserve">	</v>
      <v xml:space="preserve">https://www.cia.gov/library/publications/the-world-factbook/geos/br.html?Transportation	</v>
      <v xml:space="preserve">	</v>
    </spb>
    <spb s="1">
      <v>0</v>
      <v>47</v>
      <v>2</v>
      <v>2</v>
      <v>3</v>
      <v>2</v>
      <v>2</v>
      <v>2</v>
      <v>48</v>
      <v>2</v>
      <v>2</v>
      <v>48</v>
      <v>2</v>
      <v>2</v>
      <v>49</v>
      <v>6</v>
      <v>47</v>
      <v>49</v>
      <v>8</v>
      <v>2</v>
      <v>49</v>
      <v>9</v>
      <v>10</v>
      <v>11</v>
      <v>49</v>
      <v>49</v>
      <v>2</v>
      <v>49</v>
      <v>12</v>
      <v>13</v>
      <v>14</v>
      <v>15</v>
      <v>49</v>
      <v>47</v>
      <v>49</v>
      <v>49</v>
      <v>49</v>
      <v>49</v>
      <v>49</v>
      <v>49</v>
      <v>49</v>
      <v>49</v>
      <v>49</v>
      <v>49</v>
      <v>16</v>
    </spb>
    <spb s="8">
      <v>2019</v>
      <v>2019</v>
      <v>square km</v>
      <v>per thousand (2018)</v>
      <v>2021</v>
      <v>2019</v>
      <v>2018</v>
      <v>per liter (2016)</v>
      <v>2019</v>
      <v>years (2018)</v>
      <v>2018</v>
      <v>per thousand (2018)</v>
      <v>2019</v>
      <v>2017</v>
      <v>2016</v>
      <v>2019</v>
      <v>2016</v>
      <v>2018</v>
      <v>kilotons per year (2016)</v>
      <v>deaths per 100,000 (2017)</v>
      <v>kWh (2014)</v>
      <v>2014</v>
      <v>2019</v>
      <v>2018</v>
      <v>2018</v>
      <v>2018</v>
      <v>2018</v>
      <v>2018</v>
      <v>2015</v>
      <v>2018</v>
      <v>2018</v>
      <v>2017</v>
      <v>2017</v>
      <v>2019</v>
    </spb>
    <spb s="0">
      <v xml:space="preserve">	</v>
      <v xml:space="preserve">	</v>
      <v xml:space="preserve">https://en.wikipedia.org/wiki/Brazil	</v>
      <v xml:space="preserve">https://creativecommons.org/licenses/by-sa/3.0	</v>
    </spb>
    <spb s="0">
      <v xml:space="preserve">Wikipedia	Cia	travel.state.gov	</v>
      <v xml:space="preserve">CC-BY-SA			</v>
      <v xml:space="preserve">http://en.wikipedia.org/wiki/New_Zealand	https://www.cia.gov/library/publications/the-world-factbook/geos/nz.html?Transportation	https://travel.state.gov/content/travel/en/international-travel/International-Travel-Country-Information-Pages/NewZealand.html	</v>
      <v xml:space="preserve">http://creativecommons.org/licenses/by-sa/3.0/			</v>
    </spb>
    <spb s="0">
      <v xml:space="preserve">Wikipedia	</v>
      <v xml:space="preserve">CC-BY-SA	</v>
      <v xml:space="preserve">http://en.wikipedia.org/wiki/New_Zealand	</v>
      <v xml:space="preserve">http://creativecommons.org/licenses/by-sa/3.0/	</v>
    </spb>
    <spb s="0">
      <v xml:space="preserve">Cia	</v>
      <v xml:space="preserve">	</v>
      <v xml:space="preserve">https://www.cia.gov/library/publications/the-world-factbook/geos/nz.html?Transportation	</v>
      <v xml:space="preserve">	</v>
    </spb>
    <spb s="13">
      <v>0</v>
      <v>53</v>
      <v>2</v>
      <v>2</v>
      <v>3</v>
      <v>2</v>
      <v>2</v>
      <v>2</v>
      <v>54</v>
      <v>2</v>
      <v>2</v>
      <v>54</v>
      <v>2</v>
      <v>2</v>
      <v>55</v>
      <v>6</v>
      <v>53</v>
      <v>55</v>
      <v>8</v>
      <v>2</v>
      <v>55</v>
      <v>9</v>
      <v>10</v>
      <v>11</v>
      <v>55</v>
      <v>55</v>
      <v>2</v>
      <v>55</v>
      <v>12</v>
      <v>13</v>
      <v>14</v>
      <v>15</v>
      <v>55</v>
      <v>53</v>
      <v>55</v>
      <v>55</v>
      <v>55</v>
      <v>16</v>
    </spb>
    <spb s="2">
      <v>2</v>
      <v>Name</v>
      <v>LearnMoreOnLink</v>
    </spb>
    <spb s="14">
      <v>2019</v>
      <v>2019</v>
      <v>square km</v>
      <v>per thousand (2018)</v>
      <v>2021</v>
      <v>2019</v>
      <v>2018</v>
      <v>per liter (2016)</v>
      <v>2019</v>
      <v>years (2018)</v>
      <v>2019</v>
      <v>per thousand (2018)</v>
      <v>2019</v>
      <v>2017</v>
      <v>2016</v>
      <v>2019</v>
      <v>2016</v>
      <v>2018</v>
      <v>kilotons per year (2016)</v>
      <v>deaths per 100,000 (2017)</v>
      <v>kWh (2014)</v>
      <v>2015</v>
      <v>2019</v>
      <v>2013</v>
      <v>2017</v>
      <v>2017</v>
      <v>2019</v>
    </spb>
    <spb s="0">
      <v xml:space="preserve">	</v>
      <v xml:space="preserve">	</v>
      <v xml:space="preserve">https://en.wikipedia.org/wiki/New_Zealand	</v>
      <v xml:space="preserve">https://creativecommons.org/licenses/by-sa/3.0	</v>
    </spb>
    <spb s="0">
      <v xml:space="preserve">Wikipedia	US Census	US Census	</v>
      <v xml:space="preserve">CC-BY-SA			</v>
      <v xml:space="preserve">http://en.wikipedia.org/wiki/United_States	https://www.census.gov/popest/data/state/asrh/2014/files/SC-EST2014-AGESEX-CIV.csv	http://www.census.gov/quickfacts/table/VET605214/	</v>
      <v xml:space="preserve">http://creativecommons.org/licenses/by-sa/3.0/			</v>
    </spb>
    <spb s="0">
      <v xml:space="preserve">Wikipedia	</v>
      <v xml:space="preserve">CC-BY-SA	</v>
      <v xml:space="preserve">http://en.wikipedia.org/wiki/United_States	</v>
      <v xml:space="preserve">http://creativecommons.org/licenses/by-sa/3.0/	</v>
    </spb>
    <spb s="0">
      <v xml:space="preserve">US Census	</v>
      <v xml:space="preserve">	</v>
      <v xml:space="preserve">https://www.census.gov/popest/data/state/asrh/2014/files/SC-EST2014-AGESEX-CIV.csv	</v>
      <v xml:space="preserve">	</v>
    </spb>
    <spb s="15">
      <v>0</v>
      <v>60</v>
      <v>2</v>
      <v>2</v>
      <v>3</v>
      <v>2</v>
      <v>2</v>
      <v>2</v>
      <v>61</v>
      <v>2</v>
      <v>2</v>
      <v>61</v>
      <v>2</v>
      <v>2</v>
      <v>6</v>
      <v>60</v>
      <v>62</v>
      <v>8</v>
      <v>2</v>
      <v>62</v>
      <v>9</v>
      <v>10</v>
      <v>11</v>
      <v>62</v>
      <v>2</v>
      <v>62</v>
      <v>12</v>
      <v>13</v>
      <v>14</v>
      <v>15</v>
      <v>62</v>
      <v>60</v>
      <v>62</v>
      <v>62</v>
      <v>62</v>
      <v>62</v>
      <v>62</v>
      <v>62</v>
      <v>62</v>
      <v>62</v>
      <v>62</v>
      <v>62</v>
      <v>16</v>
    </spb>
    <spb s="8">
      <v>2019</v>
      <v>2019</v>
      <v>square km</v>
      <v>per thousand (2018)</v>
      <v>2021</v>
      <v>2022</v>
      <v>2018</v>
      <v>per liter (2016)</v>
      <v>2019</v>
      <v>years (2018)</v>
      <v>2019</v>
      <v>per thousand (2018)</v>
      <v>2019</v>
      <v>2017</v>
      <v>2016</v>
      <v>2020</v>
      <v>2016</v>
      <v>2017</v>
      <v>kilotons per year (2016)</v>
      <v>deaths per 100,000 (2017)</v>
      <v>kWh (2014)</v>
      <v>2015</v>
      <v>2018</v>
      <v>2016</v>
      <v>2016</v>
      <v>2016</v>
      <v>2016</v>
      <v>2016</v>
      <v>2015</v>
      <v>2016</v>
      <v>2016</v>
      <v>2017</v>
      <v>2017</v>
      <v>2019</v>
    </spb>
    <spb s="0">
      <v xml:space="preserve">	</v>
      <v xml:space="preserve">	</v>
      <v xml:space="preserve">https://en.wikipedia.org/wiki/United_States	</v>
      <v xml:space="preserve">https://creativecommons.org/licenses/by-sa/3.0	</v>
    </spb>
    <spb s="0">
      <v xml:space="preserve">Wikipedia	Cia	travel.state.gov	</v>
      <v xml:space="preserve">CC-BY-SA			</v>
      <v xml:space="preserve">http://en.wikipedia.org/wiki/Canada	https://www.cia.gov/library/publications/the-world-factbook/geos/ca.html?Transportation	https://travel.state.gov/content/travel/en/international-travel/International-Travel-Country-Information-Pages/Canada.html	</v>
      <v xml:space="preserve">http://creativecommons.org/licenses/by-sa/3.0/			</v>
    </spb>
    <spb s="0">
      <v xml:space="preserve">Wikipedia	</v>
      <v xml:space="preserve">CC-BY-SA	</v>
      <v xml:space="preserve">http://en.wikipedia.org/wiki/Canada	</v>
      <v xml:space="preserve">http://creativecommons.org/licenses/by-sa/3.0/	</v>
    </spb>
    <spb s="0">
      <v xml:space="preserve">Cia	</v>
      <v xml:space="preserve">	</v>
      <v xml:space="preserve">https://www.cia.gov/library/publications/the-world-factbook/geos/ca.html?Transportation	</v>
      <v xml:space="preserve">	</v>
    </spb>
    <spb s="1">
      <v>0</v>
      <v>66</v>
      <v>2</v>
      <v>2</v>
      <v>3</v>
      <v>2</v>
      <v>2</v>
      <v>2</v>
      <v>67</v>
      <v>2</v>
      <v>2</v>
      <v>67</v>
      <v>2</v>
      <v>2</v>
      <v>68</v>
      <v>6</v>
      <v>66</v>
      <v>68</v>
      <v>8</v>
      <v>2</v>
      <v>68</v>
      <v>9</v>
      <v>10</v>
      <v>11</v>
      <v>68</v>
      <v>68</v>
      <v>2</v>
      <v>68</v>
      <v>12</v>
      <v>13</v>
      <v>14</v>
      <v>15</v>
      <v>68</v>
      <v>66</v>
      <v>68</v>
      <v>68</v>
      <v>68</v>
      <v>68</v>
      <v>68</v>
      <v>68</v>
      <v>68</v>
      <v>68</v>
      <v>68</v>
      <v>68</v>
      <v>16</v>
    </spb>
    <spb s="8">
      <v>2019</v>
      <v>2019</v>
      <v>square km</v>
      <v>per thousand (2018)</v>
      <v>2021</v>
      <v>2019</v>
      <v>2018</v>
      <v>per liter (2016)</v>
      <v>2019</v>
      <v>years (2018)</v>
      <v>2018</v>
      <v>per thousand (2018)</v>
      <v>2019</v>
      <v>2017</v>
      <v>2016</v>
      <v>2019</v>
      <v>2016</v>
      <v>2017</v>
      <v>kilotons per year (2016)</v>
      <v>deaths per 100,000 (2017)</v>
      <v>kWh (2014)</v>
      <v>2015</v>
      <v>2018</v>
      <v>2013</v>
      <v>2013</v>
      <v>2013</v>
      <v>2013</v>
      <v>2013</v>
      <v>2015</v>
      <v>2013</v>
      <v>2013</v>
      <v>2017</v>
      <v>2017</v>
      <v>2019</v>
    </spb>
    <spb s="0">
      <v xml:space="preserve">	</v>
      <v xml:space="preserve">	</v>
      <v xml:space="preserve">https://en.wikipedia.org/wiki/Canada	</v>
      <v xml:space="preserve">https://creativecommons.org/licenses/by-sa/3.0	</v>
    </spb>
  </spbData>
</supportingPropertyBags>
</file>

<file path=xl/richData/rdsupportingpropertybagstructure.xml><?xml version="1.0" encoding="utf-8"?>
<spbStructures xmlns="http://schemas.microsoft.com/office/spreadsheetml/2017/richdata2" count="16">
  <s>
    <k n="SourceText" t="s"/>
    <k n="LicenseText" t="s"/>
    <k n="SourceAddress" t="s"/>
    <k n="LicenseAddress" t="s"/>
  </s>
  <s>
    <k n="CPI" t="spb"/>
    <k n="GDP" t="spb"/>
    <k n="Area" t="spb"/>
    <k n="Name" t="spb"/>
    <k n="Birth rate" t="spb"/>
    <k n="Population" t="spb"/>
    <k n="UniqueName" t="spb"/>
    <k n="Description" t="spb"/>
    <k n="Abbreviation" t="spb"/>
    <k n="Calling code" t="spb"/>
    <k n="Largest city" t="spb"/>
    <k n="Minimum wage"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Order" t="spba"/>
    <k n="TitleProperty" t="s"/>
    <k n="SubTitleProperty" t="s"/>
  </s>
  <s>
    <k n="ShowInCardView" t="b"/>
    <k n="ShowInDotNotation" t="b"/>
    <k n="ShowInAutoComplete" t="b"/>
  </s>
  <s>
    <k n="ShowInDotNotation" t="b"/>
    <k n="ShowInAutoComplete" t="b"/>
  </s>
  <s>
    <k n="UniqueName" t="spb"/>
    <k n="VDPID/VSID" t="spb"/>
    <k n="Description" t="spb"/>
    <k n="LearnMoreOnLink" t="spb"/>
  </s>
  <s>
    <k n="Name" t="i"/>
    <k n="Image" t="i"/>
    <k n="Description" t="i"/>
  </s>
  <s>
    <k n="link" t="s"/>
    <k n="logo" t="s"/>
    <k n="name" t="s"/>
  </s>
  <s>
    <k n="CPI" t="s"/>
    <k n="GDP" t="s"/>
    <k n="Area" t="s"/>
    <k n="Birth rate" t="s"/>
    <k n="Population" t="s"/>
    <k n="CPI Change (%)" t="s"/>
    <k n="Fertility rate" t="s"/>
    <k n="Gasoline price" t="s"/>
    <k n="Total tax rate" t="s"/>
    <k n="Life expectancy" t="s"/>
    <k n="Tax revenue (%)" t="s"/>
    <k n="Infant mortality" t="s"/>
    <k n="Urban population" t="s"/>
    <k n="Armed forces size" t="s"/>
    <k n="Forested area (%)" t="s"/>
    <k n="Unemployment rate" t="s"/>
    <k n="Agricultural land (%)" t="s"/>
    <k n="Physicians per thousand" t="s"/>
    <k n="Carbon dioxide emissions" t="s"/>
    <k n="Maternal mortality ratio" t="s"/>
    <k n="Electric power consumption" t="s"/>
    <k n="Fossil fuel energy consumption" t="s"/>
    <k n="Market cap of listed companies" t="s"/>
    <k n="Population: Income share third 20%" t="s"/>
    <k n="Population: Income share fourth 20%" t="s"/>
    <k n="Population: Income share lowest 10%" t="s"/>
    <k n="Population: Income share lowest 20%" t="s"/>
    <k n="Population: Income share second 20%" t="s"/>
    <k n="Out of pocket health expenditure (%)" t="s"/>
    <k n="Population: Income share highest 10%" t="s"/>
    <k n="Population: Income share highest 20%" t="s"/>
    <k n="Gross primary education enrollment (%)" t="s"/>
    <k n="Gross tertiary education enrollment (%)" t="s"/>
    <k n="Population: Labor force participation (%)" t="s"/>
  </s>
  <s>
    <k n="_Self" t="i"/>
  </s>
  <s>
    <k n="CPI" t="spb"/>
    <k n="GDP" t="spb"/>
    <k n="Area" t="spb"/>
    <k n="Name" t="spb"/>
    <k n="Birth rate" t="spb"/>
    <k n="Population" t="spb"/>
    <k n="UniqueName" t="spb"/>
    <k n="Description" t="spb"/>
    <k n="Abbreviation" t="spb"/>
    <k n="Calling code" t="spb"/>
    <k n="Largest city" t="spb"/>
    <k n="Minimum wage" t="spb"/>
    <k n="Currency code" t="spb"/>
    <k n="Official name" t="spb"/>
    <k n="CPI Change (%)" t="spb"/>
    <k n="Fertility rate" t="spb"/>
    <k n="Gasoline price" t="spb"/>
    <k n="Total tax rate"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Area" t="spb"/>
    <k n="Name" t="spb"/>
    <k n="Population" t="spb"/>
    <k n="UniqueName" t="spb"/>
    <k n="Description" t="spb"/>
    <k n="Calling code" t="spb"/>
    <k n="Currency code" t="spb"/>
    <k n="Official name" t="spb"/>
    <k n="National anthem" t="spb"/>
    <k n="Capital/Major City" t="spb"/>
  </s>
  <s>
    <k n="Area" t="s"/>
    <k n="Population" t="s"/>
  </s>
  <s>
    <k n="CPI" t="spb"/>
    <k n="GDP" t="spb"/>
    <k n="Area" t="spb"/>
    <k n="Name" t="spb"/>
    <k n="Birth rate" t="spb"/>
    <k n="Population" t="spb"/>
    <k n="UniqueName" t="spb"/>
    <k n="Description" t="spb"/>
    <k n="Abbreviation" t="spb"/>
    <k n="Calling code" t="spb"/>
    <k n="Largest city" t="spb"/>
    <k n="Minimum wage"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Out of pocket health expenditure (%)" t="spb"/>
    <k n="Gross primary education enrollment (%)" t="spb"/>
    <k n="Gross tertiary education enrollment (%)" t="spb"/>
    <k n="Population: Labor force participation (%)" t="spb"/>
  </s>
  <s>
    <k n="CPI" t="s"/>
    <k n="GDP" t="s"/>
    <k n="Area" t="s"/>
    <k n="Birth rate" t="s"/>
    <k n="Population" t="s"/>
    <k n="CPI Change (%)" t="s"/>
    <k n="Fertility rate" t="s"/>
    <k n="Gasoline price" t="s"/>
    <k n="Total tax rate" t="s"/>
    <k n="Life expectancy" t="s"/>
    <k n="Tax revenue (%)" t="s"/>
    <k n="Infant mortality" t="s"/>
    <k n="Urban population" t="s"/>
    <k n="Armed forces size" t="s"/>
    <k n="Forested area (%)" t="s"/>
    <k n="Unemployment rate" t="s"/>
    <k n="Agricultural land (%)" t="s"/>
    <k n="Physicians per thousand" t="s"/>
    <k n="Carbon dioxide emissions" t="s"/>
    <k n="Maternal mortality ratio" t="s"/>
    <k n="Electric power consumption" t="s"/>
    <k n="Fossil fuel energy consumption" t="s"/>
    <k n="Market cap of listed companies" t="s"/>
    <k n="Out of pocket health expenditure (%)" t="s"/>
    <k n="Gross primary education enrollment (%)" t="s"/>
    <k n="Gross tertiary education enrollment (%)" t="s"/>
    <k n="Population: Labor force participation (%)" t="s"/>
  </s>
  <s>
    <k n="CPI" t="spb"/>
    <k n="GDP" t="spb"/>
    <k n="Area" t="spb"/>
    <k n="Name" t="spb"/>
    <k n="Birth rate" t="spb"/>
    <k n="Population" t="spb"/>
    <k n="UniqueName" t="spb"/>
    <k n="Description" t="spb"/>
    <k n="Abbreviation" t="spb"/>
    <k n="Calling code" t="spb"/>
    <k n="Largest city" t="spb"/>
    <k n="Minimum wage" t="spb"/>
    <k n="Currency code" t="spb"/>
    <k n="Official name" t="spb"/>
    <k n="Fertility rate" t="spb"/>
    <k n="Gasoline price" t="spb"/>
    <k n="Total tax rate" t="spb"/>
    <k n="Life expectancy" t="spb"/>
    <k n="National anthem" t="spb"/>
    <k n="Tax revenue (%)" t="spb"/>
    <k n="Infant mortality" t="spb"/>
    <k n="Urban population" t="spb"/>
    <k n="Armed forces size" t="spb"/>
    <k n="Forested area (%)"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6">
    <x:dxf>
      <x:numFmt numFmtId="3" formatCode="#,##0"/>
    </x:dxf>
    <x:dxf>
      <x:numFmt numFmtId="0" formatCode="General"/>
    </x:dxf>
    <x:dxf>
      <x:numFmt numFmtId="2" formatCode="0.00"/>
    </x:dxf>
    <x:dxf>
      <x:numFmt numFmtId="14" formatCode="0.00%"/>
    </x:dxf>
    <x:dxf>
      <x:numFmt numFmtId="4" formatCode="#,##0.00"/>
    </x:dxf>
    <x:dxf>
      <x:numFmt numFmtId="1" formatCode="0"/>
    </x:dxf>
  </dxfs>
  <richProperties>
    <rPr n="IsTitleField" t="b"/>
    <rPr n="IsHeroField" t="b"/>
    <rPr n="RequiresInlineAttribution" t="b"/>
    <rPr n="NumberFormat" t="s"/>
  </richProperties>
  <richStyles>
    <rSty>
      <rpv i="0">1</rpv>
    </rSty>
    <rSty>
      <rpv i="1">1</rpv>
    </rSty>
    <rSty>
      <rpv i="2">1</rpv>
    </rSty>
    <rSty dxfid="3">
      <rpv i="3">0.0%</rpv>
    </rSty>
    <rSty dxfid="0">
      <rpv i="3">#,##0</rpv>
    </rSty>
    <rSty dxfid="2">
      <rpv i="3">0.00</rpv>
    </rSty>
    <rSty dxfid="5">
      <rpv i="3">0</rpv>
    </rSty>
    <rSty dxfid="4">
      <rpv i="3">#,##0.00</rpv>
    </rSty>
    <rSty dxfid="1">
      <rpv i="3">0.0</rpv>
    </rSty>
    <rSty dxfid="1">
      <rpv i="3">_([$$-en-US]* #,##0.00_);_([$$-en-US]* (#,##0.00);_([$$-en-US]* "-"??_);_(@_)</rpv>
    </rSty>
    <rSty dxfid="1">
      <rpv i="3">_([$$-en-US]* #,##0_);_([$$-en-US]* (#,##0);_([$$-en-US]* "-"_);_(@_)</rpv>
    </rSty>
    <rSty dxfid="3"/>
  </richStyles>
</richStyleShee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8B81CAB-8BAF-4D15-BA8B-DB43B47E7170}" name="Table1" displayName="Table1" ref="B2:B10" totalsRowShown="0" headerRowDxfId="31" dataDxfId="30">
  <autoFilter ref="B2:B10" xr:uid="{48B81CAB-8BAF-4D15-BA8B-DB43B47E7170}"/>
  <tableColumns count="1">
    <tableColumn id="1" xr3:uid="{C072E724-B3A2-45C7-995B-3D827AE60A4F}" name="Data Used in Formula" dataDxfId="29"/>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973010B-BBDB-4D02-8079-75AA9F5567AA}" name="Table2" displayName="Table2" ref="B12:C17" totalsRowShown="0">
  <autoFilter ref="B12:C17" xr:uid="{D973010B-BBDB-4D02-8079-75AA9F5567AA}"/>
  <tableColumns count="2">
    <tableColumn id="1" xr3:uid="{495D8F03-592F-452D-9ED9-50D0F147DCB4}" name="Column1"/>
    <tableColumn id="2" xr3:uid="{2CA4A728-484D-4153-BC1F-7220163489B0}" name="Column2">
      <calculatedColumnFormula>_xlfn.FORMULATEXT(B13)</calculatedColumnFormula>
    </tableColumn>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86533A8F-13C1-4BDC-8F25-54812737D72E}" name="Table4" displayName="Table4" ref="F2:M9" totalsRowShown="0" headerRowDxfId="28" dataDxfId="27">
  <autoFilter ref="F2:M9" xr:uid="{86533A8F-13C1-4BDC-8F25-54812737D72E}"/>
  <tableColumns count="8">
    <tableColumn id="1" xr3:uid="{845FAA82-C538-424C-8907-E02B6A8AB572}" name="Subject" dataDxfId="26"/>
    <tableColumn id="2" xr3:uid="{86DB4468-676B-4695-92E6-9E807BDB5629}" name="IA1" dataDxfId="25">
      <calculatedColumnFormula>RANDBETWEEN(1,31)</calculatedColumnFormula>
    </tableColumn>
    <tableColumn id="3" xr3:uid="{E0D321AC-8EDB-499B-8B35-10BA3219ABF4}" name="IA2" dataDxfId="24">
      <calculatedColumnFormula>RANDBETWEEN(1,31)</calculatedColumnFormula>
    </tableColumn>
    <tableColumn id="4" xr3:uid="{DC9202EE-C907-4012-86A0-1AF528B31445}" name="IA3" dataDxfId="23">
      <calculatedColumnFormula>RANDBETWEEN(1,31)</calculatedColumnFormula>
    </tableColumn>
    <tableColumn id="5" xr3:uid="{BD6B790C-E190-44D6-AD30-D54BA991FEF2}" name="Final IA" dataDxfId="22">
      <calculatedColumnFormula>ROUND(AVERAGE(G3:I3),0)</calculatedColumnFormula>
    </tableColumn>
    <tableColumn id="6" xr3:uid="{18B00BA2-93B3-4699-B4C8-1AD399FF92A5}" name="Assignment" dataDxfId="21">
      <calculatedColumnFormula>RANDBETWEEN(1,11)</calculatedColumnFormula>
    </tableColumn>
    <tableColumn id="7" xr3:uid="{4D165944-050E-43D3-AC24-252313325851}" name="Total" dataDxfId="20">
      <calculatedColumnFormula>SUM(J3:K3)</calculatedColumnFormula>
    </tableColumn>
    <tableColumn id="8" xr3:uid="{808242F7-D7C8-4579-87C1-A28FC3EC0E5C}" name="Grade" dataDxfId="19">
      <calculatedColumnFormula>_xlfn.XLOOKUP(Table4[[#This Row],[Total]],Table5[Marks],Table5[Grade],"Invalid marks",-1,1)</calculatedColumnFormula>
    </tableColumn>
  </tableColumns>
  <tableStyleInfo name="TableStyleMedium15"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97EEE29-E95A-4A01-BB9C-D3642C212441}" name="Table5" displayName="Table5" ref="P3:Q10" totalsRowShown="0">
  <autoFilter ref="P3:Q10" xr:uid="{097EEE29-E95A-4A01-BB9C-D3642C212441}"/>
  <tableColumns count="2">
    <tableColumn id="1" xr3:uid="{DF6B7434-4273-4975-9F2C-7EE8D29FBC19}" name="Grade"/>
    <tableColumn id="2" xr3:uid="{C3C96682-BD5E-45F8-92E8-5FA95D4EE51A}" name="Marks"/>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52BE0BD-C526-4DF0-922E-B7ED86F29B47}" name="Table6" displayName="Table6" ref="B2:B11" totalsRowShown="0" headerRowDxfId="18" dataDxfId="17">
  <autoFilter ref="B2:B11" xr:uid="{052BE0BD-C526-4DF0-922E-B7ED86F29B47}"/>
  <tableColumns count="1">
    <tableColumn id="1" xr3:uid="{02586BDB-97B7-4612-9731-2AACCFA48ED3}" name="Data Used in Formula" dataDxfId="16"/>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2D22AF31-3D81-4305-90E8-8BB24BDECA31}" name="Table7" displayName="Table7" ref="B13:C17" totalsRowShown="0">
  <autoFilter ref="B13:C17" xr:uid="{2D22AF31-3D81-4305-90E8-8BB24BDECA31}"/>
  <tableColumns count="2">
    <tableColumn id="1" xr3:uid="{FF46239D-212A-4B09-B4CD-F74193E086A6}" name="Function">
      <calculatedColumnFormula>_xlfn.FORMULATEXT(C14)</calculatedColumnFormula>
    </tableColumn>
    <tableColumn id="2" xr3:uid="{99A2C61D-08B4-42D4-AE0A-80D1EEB27D03}" name="Result"/>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15FE4110-5E8E-4715-907D-9CEA4DD0C29C}" name="Table8" displayName="Table8" ref="E2:F17" totalsRowShown="0">
  <autoFilter ref="E2:F17" xr:uid="{15FE4110-5E8E-4715-907D-9CEA4DD0C29C}"/>
  <tableColumns count="2">
    <tableColumn id="1" xr3:uid="{E0AEAE6B-548D-46EB-9021-DA75A9783C8B}" name="Name"/>
    <tableColumn id="2" xr3:uid="{C419CD17-D341-48C2-BBDB-57AB86FA9C87}" name="Marks"/>
  </tableColumns>
  <tableStyleInfo name="TableStyleMedium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31A0CEEF-FC64-4A28-BFA5-460D8A55919D}" name="Table3" displayName="Table3" ref="B2:B10" totalsRowShown="0" headerRowDxfId="15" dataDxfId="14">
  <autoFilter ref="B2:B10" xr:uid="{31A0CEEF-FC64-4A28-BFA5-460D8A55919D}"/>
  <tableColumns count="1">
    <tableColumn id="1" xr3:uid="{87261766-90D6-4558-849D-DD756D66AA28}" name="Data used" dataDxfId="13"/>
  </tableColumns>
  <tableStyleInfo name="TableStyleMedium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48986763-2B4C-47E9-A520-26A32DF82DA7}" name="Table9" displayName="Table9" ref="B12:C18" totalsRowShown="0">
  <autoFilter ref="B12:C18" xr:uid="{48986763-2B4C-47E9-A520-26A32DF82DA7}"/>
  <tableColumns count="2">
    <tableColumn id="1" xr3:uid="{0EE2EAA3-6CE4-4B5F-886D-C34C1907E1A3}" name="Result"/>
    <tableColumn id="2" xr3:uid="{FBC2E8BD-99D6-4759-9348-FCD2CE2CDA0E}" name="Formula">
      <calculatedColumnFormula>_xlfn.FORMULATEXT(B13)</calculatedColumnFormula>
    </tableColumn>
  </tableColumns>
  <tableStyleInfo name="TableStyleMedium2"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EB895163-CF02-457C-8AD4-D767C897264B}" name="Table11" displayName="Table11" ref="E3:F9" headerRowCount="0" totalsRowShown="0">
  <tableColumns count="2">
    <tableColumn id="1" xr3:uid="{61513287-89E5-41A6-88FF-25262A377F7B}" name="1"/>
    <tableColumn id="2" xr3:uid="{C57EA23B-8DBE-424E-824F-53C1886059C6}" name="3"/>
  </tableColumns>
  <tableStyleInfo name="TableStyleMedium2"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6CAD1A23-4930-44BD-8801-87C1C2380F66}" name="Table12" displayName="Table12" ref="B2:B10" totalsRowShown="0" headerRowDxfId="12" dataDxfId="11">
  <autoFilter ref="B2:B10" xr:uid="{6CAD1A23-4930-44BD-8801-87C1C2380F66}"/>
  <tableColumns count="1">
    <tableColumn id="1" xr3:uid="{61E54CA0-71BF-47F1-9DCA-058F0CAD9B36}" name="Data Used In Formula" dataDxfId="10"/>
  </tableColumns>
  <tableStyleInfo name="TableStyleMedium2"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94A4C018-CC1C-4C66-B857-E91BD34412DB}" name="Table13" displayName="Table13" ref="D2:E9" totalsRowShown="0">
  <autoFilter ref="D2:E9" xr:uid="{94A4C018-CC1C-4C66-B857-E91BD34412DB}"/>
  <tableColumns count="2">
    <tableColumn id="1" xr3:uid="{67DFDB29-1241-4B43-A4AA-717FB66D112E}" name="Result" dataDxfId="9"/>
    <tableColumn id="2" xr3:uid="{7D31B137-777B-43D6-A1E4-AE5516701815}" name="Formula">
      <calculatedColumnFormula>_xlfn.FORMULATEXT(D3)</calculatedColumnFormula>
    </tableColumn>
  </tableColumns>
  <tableStyleInfo name="TableStyleMedium2"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49D3D01B-87F5-47CC-A4EE-63DB2529F9E2}" name="Table1215" displayName="Table1215" ref="B2:B10" totalsRowShown="0" headerRowDxfId="8" dataDxfId="7">
  <autoFilter ref="B2:B10" xr:uid="{49D3D01B-87F5-47CC-A4EE-63DB2529F9E2}"/>
  <tableColumns count="1">
    <tableColumn id="1" xr3:uid="{C2BAEAC6-F634-413D-911E-4C15CC459CB7}" name="Data Used In Formula" dataDxfId="6"/>
  </tableColumns>
  <tableStyleInfo name="TableStyleMedium2"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937BC3CF-5FBA-4FED-8D55-B85C6A1E82DE}" name="Table1316" displayName="Table1316" ref="D2:E9" totalsRowShown="0">
  <autoFilter ref="D2:E9" xr:uid="{937BC3CF-5FBA-4FED-8D55-B85C6A1E82DE}"/>
  <tableColumns count="2">
    <tableColumn id="1" xr3:uid="{652093AA-E004-4FE9-B464-6E478021E648}" name="Result" dataDxfId="5"/>
    <tableColumn id="2" xr3:uid="{BDA0A305-D6C5-457D-AB04-22947C7D9415}" name="Formula">
      <calculatedColumnFormula>_xlfn.FORMULATEXT(D3)</calculatedColumnFormula>
    </tableColumn>
  </tableColumns>
  <tableStyleInfo name="TableStyleMedium2"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4EE9136F-032E-497C-82D4-542FBF63FD29}" name="Table16" displayName="Table16" ref="B2:D9" totalsRowShown="0">
  <autoFilter ref="B2:D9" xr:uid="{4EE9136F-032E-497C-82D4-542FBF63FD29}"/>
  <tableColumns count="3">
    <tableColumn id="1" xr3:uid="{F8B3E6FA-71E2-470E-A8F5-E14B0C6D0295}" name="Country"/>
    <tableColumn id="2" xr3:uid="{7F42BE0E-8499-42E0-A763-1A527CB37B9A}" name="Population">
      <calculatedColumnFormula array="1">_FV(B3,"Population")</calculatedColumnFormula>
    </tableColumn>
    <tableColumn id="3" xr3:uid="{11E7B168-67F4-4361-B7D7-C623104F8B3C}" name="Rank" dataDxfId="4"/>
  </tableColumns>
  <tableStyleInfo name="TableStyleMedium2"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3238B7BB-CC36-4DCD-A89B-C009FE47E370}" name="Table17" displayName="Table17" ref="B7:C12" headerRowCount="0" totalsRowShown="0">
  <tableColumns count="2">
    <tableColumn id="1" xr3:uid="{8478903E-FE6E-43D1-B7C8-FBC83B1C1125}" name="Column1">
      <calculatedColumnFormula>_xlfn.FORMULATEXT(C7)</calculatedColumnFormula>
    </tableColumn>
    <tableColumn id="2" xr3:uid="{739AB741-0027-463B-84A7-3B9B0451F0F8}" name="Column2"/>
  </tableColumns>
  <tableStyleInfo name="TableStyleMedium2"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11090A1B-37D8-4472-8E3F-BAB1A420FD4D}" name="Table18" displayName="Table18" ref="E7:F12" headerRowCount="0" totalsRowShown="0">
  <tableColumns count="2">
    <tableColumn id="1" xr3:uid="{DA1F0A2B-1E8A-4354-B0B7-EE6406CECA43}" name="Column1">
      <calculatedColumnFormula>_xlfn.FORMULATEXT(F7)</calculatedColumnFormula>
    </tableColumn>
    <tableColumn id="2" xr3:uid="{072B8CD4-1448-486F-9EF5-1A2312259877}" name="Column2"/>
  </tableColumns>
  <tableStyleInfo name="TableStyleMedium2"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A979A2FC-6707-49A0-B5EC-64C356692B9D}" name="Table19" displayName="Table19" ref="H7:I12" headerRowCount="0" totalsRowShown="0" tableBorderDxfId="3">
  <tableColumns count="2">
    <tableColumn id="1" xr3:uid="{73E65683-831B-4D70-8E72-8821206AF279}" name="Column1">
      <calculatedColumnFormula>_xlfn.FORMULATEXT(I8)</calculatedColumnFormula>
    </tableColumn>
    <tableColumn id="2" xr3:uid="{FE2DF0C0-BF84-4528-A40A-CDBCE11F4248}" name="Column2" headerRowDxfId="2" dataDxfId="1"/>
  </tableColumns>
  <tableStyleInfo name="TableStyleMedium2"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45155509-9A51-4312-8333-52C199D10CA5}" name="Table21" displayName="Table21" ref="K7:L10" headerRowCount="0" totalsRowShown="0">
  <tableColumns count="2">
    <tableColumn id="1" xr3:uid="{AC1C9D6B-1B46-4B54-8F40-609ECFFFD7F6}" name="Column1">
      <calculatedColumnFormula>_xlfn.FORMULATEXT(L8)</calculatedColumnFormula>
    </tableColumn>
    <tableColumn id="2" xr3:uid="{44FF69E3-BFBB-48FA-8A9D-7102450BF157}" name="Column2"/>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table" Target="../tables/table2.xml"/><Relationship Id="rId1" Type="http://schemas.openxmlformats.org/officeDocument/2006/relationships/table" Target="../tables/table1.xml"/><Relationship Id="rId4" Type="http://schemas.openxmlformats.org/officeDocument/2006/relationships/table" Target="../tables/table4.xml"/></Relationships>
</file>

<file path=xl/worksheets/_rels/sheet2.xml.rels><?xml version="1.0" encoding="UTF-8" standalone="yes"?>
<Relationships xmlns="http://schemas.openxmlformats.org/package/2006/relationships"><Relationship Id="rId3" Type="http://schemas.openxmlformats.org/officeDocument/2006/relationships/table" Target="../tables/table7.xml"/><Relationship Id="rId2" Type="http://schemas.openxmlformats.org/officeDocument/2006/relationships/table" Target="../tables/table6.xml"/><Relationship Id="rId1" Type="http://schemas.openxmlformats.org/officeDocument/2006/relationships/table" Target="../tables/table5.xml"/></Relationships>
</file>

<file path=xl/worksheets/_rels/sheet3.xml.rels><?xml version="1.0" encoding="UTF-8" standalone="yes"?>
<Relationships xmlns="http://schemas.openxmlformats.org/package/2006/relationships"><Relationship Id="rId3" Type="http://schemas.openxmlformats.org/officeDocument/2006/relationships/table" Target="../tables/table10.xml"/><Relationship Id="rId2" Type="http://schemas.openxmlformats.org/officeDocument/2006/relationships/table" Target="../tables/table9.xml"/><Relationship Id="rId1" Type="http://schemas.openxmlformats.org/officeDocument/2006/relationships/table" Target="../tables/table8.xml"/></Relationships>
</file>

<file path=xl/worksheets/_rels/sheet4.xml.rels><?xml version="1.0" encoding="UTF-8" standalone="yes"?>
<Relationships xmlns="http://schemas.openxmlformats.org/package/2006/relationships"><Relationship Id="rId2" Type="http://schemas.openxmlformats.org/officeDocument/2006/relationships/table" Target="../tables/table12.xml"/><Relationship Id="rId1" Type="http://schemas.openxmlformats.org/officeDocument/2006/relationships/table" Target="../tables/table11.xml"/></Relationships>
</file>

<file path=xl/worksheets/_rels/sheet5.xml.rels><?xml version="1.0" encoding="UTF-8" standalone="yes"?>
<Relationships xmlns="http://schemas.openxmlformats.org/package/2006/relationships"><Relationship Id="rId2" Type="http://schemas.openxmlformats.org/officeDocument/2006/relationships/table" Target="../tables/table14.xml"/><Relationship Id="rId1" Type="http://schemas.openxmlformats.org/officeDocument/2006/relationships/table" Target="../tables/table13.xml"/></Relationships>
</file>

<file path=xl/worksheets/_rels/sheet6.xml.rels><?xml version="1.0" encoding="UTF-8" standalone="yes"?>
<Relationships xmlns="http://schemas.openxmlformats.org/package/2006/relationships"><Relationship Id="rId1" Type="http://schemas.openxmlformats.org/officeDocument/2006/relationships/table" Target="../tables/table15.xml"/></Relationships>
</file>

<file path=xl/worksheets/_rels/sheet7.xml.rels><?xml version="1.0" encoding="UTF-8" standalone="yes"?>
<Relationships xmlns="http://schemas.openxmlformats.org/package/2006/relationships"><Relationship Id="rId3" Type="http://schemas.openxmlformats.org/officeDocument/2006/relationships/table" Target="../tables/table18.xml"/><Relationship Id="rId2" Type="http://schemas.openxmlformats.org/officeDocument/2006/relationships/table" Target="../tables/table17.xml"/><Relationship Id="rId1" Type="http://schemas.openxmlformats.org/officeDocument/2006/relationships/table" Target="../tables/table16.xml"/><Relationship Id="rId4" Type="http://schemas.openxmlformats.org/officeDocument/2006/relationships/table" Target="../tables/table1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Q17"/>
  <sheetViews>
    <sheetView tabSelected="1" topLeftCell="C1" zoomScale="96" workbookViewId="0">
      <selection activeCell="F2" sqref="F2:M9"/>
    </sheetView>
  </sheetViews>
  <sheetFormatPr defaultRowHeight="14.5" x14ac:dyDescent="0.35"/>
  <cols>
    <col min="2" max="2" width="23.81640625" customWidth="1"/>
    <col min="3" max="3" width="21.08984375" customWidth="1"/>
    <col min="6" max="6" width="10.1796875" customWidth="1"/>
    <col min="10" max="10" width="10.54296875" customWidth="1"/>
    <col min="11" max="11" width="12.54296875" customWidth="1"/>
    <col min="12" max="12" width="10.08984375" customWidth="1"/>
    <col min="13" max="13" width="12.1796875" customWidth="1"/>
  </cols>
  <sheetData>
    <row r="2" spans="2:17" x14ac:dyDescent="0.35">
      <c r="B2" s="1" t="s">
        <v>0</v>
      </c>
      <c r="F2" s="1" t="s">
        <v>9</v>
      </c>
      <c r="G2" s="1" t="s">
        <v>10</v>
      </c>
      <c r="H2" s="1" t="s">
        <v>11</v>
      </c>
      <c r="I2" s="1" t="s">
        <v>12</v>
      </c>
      <c r="J2" s="1" t="s">
        <v>22</v>
      </c>
      <c r="K2" s="1" t="s">
        <v>13</v>
      </c>
      <c r="L2" s="1" t="s">
        <v>14</v>
      </c>
      <c r="M2" s="1" t="s">
        <v>24</v>
      </c>
      <c r="P2" s="17" t="s">
        <v>23</v>
      </c>
      <c r="Q2" s="17"/>
    </row>
    <row r="3" spans="2:17" x14ac:dyDescent="0.35">
      <c r="B3" s="1">
        <v>14</v>
      </c>
      <c r="F3" s="1" t="s">
        <v>15</v>
      </c>
      <c r="G3" s="1">
        <f ca="1">RANDBETWEEN(1,31)</f>
        <v>17</v>
      </c>
      <c r="H3" s="1">
        <f t="shared" ref="H3:I9" ca="1" si="0">RANDBETWEEN(1,31)</f>
        <v>24</v>
      </c>
      <c r="I3" s="1">
        <f t="shared" ca="1" si="0"/>
        <v>19</v>
      </c>
      <c r="J3" s="1">
        <f ca="1">ROUND(AVERAGE(G3:I3),0)</f>
        <v>20</v>
      </c>
      <c r="K3" s="1">
        <f ca="1">RANDBETWEEN(1,11)</f>
        <v>2</v>
      </c>
      <c r="L3" s="1">
        <f ca="1">SUM(J3:K3)</f>
        <v>22</v>
      </c>
      <c r="M3" s="1" t="str">
        <f ca="1">_xlfn.XLOOKUP(Table4[[#This Row],[Total]],Table5[Marks],Table5[Grade],"Invalid marks",-1,1)</f>
        <v>B+</v>
      </c>
      <c r="P3" t="s">
        <v>24</v>
      </c>
      <c r="Q3" t="s">
        <v>25</v>
      </c>
    </row>
    <row r="4" spans="2:17" x14ac:dyDescent="0.35">
      <c r="B4" s="1">
        <v>23</v>
      </c>
      <c r="F4" s="1" t="s">
        <v>16</v>
      </c>
      <c r="G4" s="1">
        <f t="shared" ref="G4:G9" ca="1" si="1">RANDBETWEEN(1,31)</f>
        <v>21</v>
      </c>
      <c r="H4" s="1">
        <f t="shared" ca="1" si="0"/>
        <v>22</v>
      </c>
      <c r="I4" s="1">
        <f t="shared" ca="1" si="0"/>
        <v>12</v>
      </c>
      <c r="J4" s="1">
        <f t="shared" ref="J4:J9" ca="1" si="2">ROUND(AVERAGE(G4:I4),0)</f>
        <v>18</v>
      </c>
      <c r="K4" s="1">
        <f t="shared" ref="K4:K9" ca="1" si="3">RANDBETWEEN(1,11)</f>
        <v>3</v>
      </c>
      <c r="L4" s="1">
        <f t="shared" ref="L4:L9" ca="1" si="4">SUM(J4:K4)</f>
        <v>21</v>
      </c>
      <c r="M4" s="1" t="str">
        <f ca="1">_xlfn.XLOOKUP(Table4[[#This Row],[Total]],Table5[Marks],Table5[Grade],"Invalid marks",-1,1)</f>
        <v>B+</v>
      </c>
      <c r="P4" t="s">
        <v>26</v>
      </c>
      <c r="Q4">
        <v>30</v>
      </c>
    </row>
    <row r="5" spans="2:17" x14ac:dyDescent="0.35">
      <c r="B5" s="1">
        <v>19</v>
      </c>
      <c r="F5" s="1" t="s">
        <v>17</v>
      </c>
      <c r="G5" s="1">
        <f t="shared" ca="1" si="1"/>
        <v>1</v>
      </c>
      <c r="H5" s="1">
        <f t="shared" ca="1" si="0"/>
        <v>7</v>
      </c>
      <c r="I5" s="1">
        <f t="shared" ca="1" si="0"/>
        <v>11</v>
      </c>
      <c r="J5" s="1">
        <f t="shared" ca="1" si="2"/>
        <v>6</v>
      </c>
      <c r="K5" s="1">
        <f t="shared" ca="1" si="3"/>
        <v>1</v>
      </c>
      <c r="L5" s="1">
        <f t="shared" ca="1" si="4"/>
        <v>7</v>
      </c>
      <c r="M5" s="1" t="str">
        <f ca="1">_xlfn.XLOOKUP(Table4[[#This Row],[Total]],Table5[Marks],Table5[Grade],"Invalid marks",-1,1)</f>
        <v>C</v>
      </c>
      <c r="P5" t="s">
        <v>27</v>
      </c>
      <c r="Q5">
        <v>25</v>
      </c>
    </row>
    <row r="6" spans="2:17" x14ac:dyDescent="0.35">
      <c r="B6" s="1">
        <v>20</v>
      </c>
      <c r="F6" s="1" t="s">
        <v>18</v>
      </c>
      <c r="G6" s="1">
        <f t="shared" ca="1" si="1"/>
        <v>24</v>
      </c>
      <c r="H6" s="1">
        <f t="shared" ca="1" si="0"/>
        <v>18</v>
      </c>
      <c r="I6" s="1">
        <f t="shared" ca="1" si="0"/>
        <v>16</v>
      </c>
      <c r="J6" s="1">
        <f t="shared" ca="1" si="2"/>
        <v>19</v>
      </c>
      <c r="K6" s="1">
        <f t="shared" ca="1" si="3"/>
        <v>5</v>
      </c>
      <c r="L6" s="1">
        <f t="shared" ca="1" si="4"/>
        <v>24</v>
      </c>
      <c r="M6" s="1" t="str">
        <f ca="1">_xlfn.XLOOKUP(Table4[[#This Row],[Total]],Table5[Marks],Table5[Grade],"Invalid marks",-1,1)</f>
        <v>B+</v>
      </c>
      <c r="P6" t="s">
        <v>28</v>
      </c>
      <c r="Q6">
        <v>20</v>
      </c>
    </row>
    <row r="7" spans="2:17" x14ac:dyDescent="0.35">
      <c r="B7" s="1">
        <v>-99</v>
      </c>
      <c r="F7" s="1" t="s">
        <v>19</v>
      </c>
      <c r="G7" s="1">
        <f t="shared" ca="1" si="1"/>
        <v>20</v>
      </c>
      <c r="H7" s="1">
        <f t="shared" ca="1" si="0"/>
        <v>4</v>
      </c>
      <c r="I7" s="1">
        <f t="shared" ca="1" si="0"/>
        <v>4</v>
      </c>
      <c r="J7" s="1">
        <f t="shared" ca="1" si="2"/>
        <v>9</v>
      </c>
      <c r="K7" s="1">
        <f t="shared" ca="1" si="3"/>
        <v>10</v>
      </c>
      <c r="L7" s="1">
        <f t="shared" ca="1" si="4"/>
        <v>19</v>
      </c>
      <c r="M7" s="1" t="str">
        <f ca="1">_xlfn.XLOOKUP(Table4[[#This Row],[Total]],Table5[Marks],Table5[Grade],"Invalid marks",-1,1)</f>
        <v>B</v>
      </c>
      <c r="P7" t="s">
        <v>29</v>
      </c>
      <c r="Q7">
        <v>15</v>
      </c>
    </row>
    <row r="8" spans="2:17" x14ac:dyDescent="0.35">
      <c r="B8" s="1">
        <v>0</v>
      </c>
      <c r="F8" s="1" t="s">
        <v>20</v>
      </c>
      <c r="G8" s="1">
        <f t="shared" ca="1" si="1"/>
        <v>3</v>
      </c>
      <c r="H8" s="1">
        <f t="shared" ca="1" si="0"/>
        <v>6</v>
      </c>
      <c r="I8" s="1">
        <f t="shared" ca="1" si="0"/>
        <v>20</v>
      </c>
      <c r="J8" s="1">
        <f t="shared" ca="1" si="2"/>
        <v>10</v>
      </c>
      <c r="K8" s="1">
        <f t="shared" ca="1" si="3"/>
        <v>7</v>
      </c>
      <c r="L8" s="1">
        <f t="shared" ca="1" si="4"/>
        <v>17</v>
      </c>
      <c r="M8" s="1" t="str">
        <f ca="1">_xlfn.XLOOKUP(Table4[[#This Row],[Total]],Table5[Marks],Table5[Grade],"Invalid marks",-1,1)</f>
        <v>B</v>
      </c>
      <c r="P8" t="s">
        <v>30</v>
      </c>
      <c r="Q8">
        <v>10</v>
      </c>
    </row>
    <row r="9" spans="2:17" x14ac:dyDescent="0.35">
      <c r="B9" s="1"/>
      <c r="F9" s="1" t="s">
        <v>21</v>
      </c>
      <c r="G9" s="1">
        <f t="shared" ca="1" si="1"/>
        <v>17</v>
      </c>
      <c r="H9" s="1">
        <f t="shared" ca="1" si="0"/>
        <v>30</v>
      </c>
      <c r="I9" s="1">
        <f t="shared" ca="1" si="0"/>
        <v>2</v>
      </c>
      <c r="J9" s="1">
        <f t="shared" ca="1" si="2"/>
        <v>16</v>
      </c>
      <c r="K9" s="1">
        <f t="shared" ca="1" si="3"/>
        <v>2</v>
      </c>
      <c r="L9" s="1">
        <f t="shared" ca="1" si="4"/>
        <v>18</v>
      </c>
      <c r="M9" s="1" t="str">
        <f ca="1">_xlfn.XLOOKUP(Table4[[#This Row],[Total]],Table5[Marks],Table5[Grade],"Invalid marks",-1,1)</f>
        <v>B</v>
      </c>
      <c r="P9" t="s">
        <v>31</v>
      </c>
      <c r="Q9">
        <v>5</v>
      </c>
    </row>
    <row r="10" spans="2:17" x14ac:dyDescent="0.35">
      <c r="B10" s="1">
        <v>45</v>
      </c>
      <c r="P10" t="s">
        <v>32</v>
      </c>
      <c r="Q10">
        <v>0</v>
      </c>
    </row>
    <row r="12" spans="2:17" x14ac:dyDescent="0.35">
      <c r="B12" t="s">
        <v>1</v>
      </c>
      <c r="C12" t="s">
        <v>2</v>
      </c>
    </row>
    <row r="13" spans="2:17" x14ac:dyDescent="0.35">
      <c r="B13">
        <f>AVERAGE(B3:B5)</f>
        <v>18.666666666666668</v>
      </c>
      <c r="C13" t="str">
        <f ca="1">_xlfn.FORMULATEXT(B13)</f>
        <v>=AVERAGE(B3:B5)</v>
      </c>
    </row>
    <row r="14" spans="2:17" x14ac:dyDescent="0.35">
      <c r="B14">
        <f>AVERAGE(B6:B9)</f>
        <v>-26.333333333333332</v>
      </c>
      <c r="C14" t="str">
        <f t="shared" ref="C14:C17" ca="1" si="5">_xlfn.FORMULATEXT(B14)</f>
        <v>=AVERAGE(B6:B9)</v>
      </c>
    </row>
    <row r="15" spans="2:17" x14ac:dyDescent="0.35">
      <c r="B15" t="e">
        <f>AVERAGE(B9)</f>
        <v>#DIV/0!</v>
      </c>
      <c r="C15" t="str">
        <f t="shared" ca="1" si="5"/>
        <v>=AVERAGE(B9)</v>
      </c>
    </row>
    <row r="16" spans="2:17" x14ac:dyDescent="0.35">
      <c r="B16">
        <f>AVERAGE(B6:B7,45)</f>
        <v>-11.333333333333334</v>
      </c>
      <c r="C16" t="str">
        <f t="shared" ca="1" si="5"/>
        <v>=AVERAGE(B6:B7,45)</v>
      </c>
    </row>
    <row r="17" spans="2:3" x14ac:dyDescent="0.35">
      <c r="B17">
        <f>AVERAGE(B6:B10)</f>
        <v>-8.5</v>
      </c>
      <c r="C17" t="str">
        <f t="shared" ca="1" si="5"/>
        <v>=AVERAGE(B6:B10)</v>
      </c>
    </row>
  </sheetData>
  <mergeCells count="1">
    <mergeCell ref="P2:Q2"/>
  </mergeCells>
  <pageMargins left="0.7" right="0.7" top="0.75" bottom="0.75" header="0.3" footer="0.3"/>
  <tableParts count="4">
    <tablePart r:id="rId1"/>
    <tablePart r:id="rId2"/>
    <tablePart r:id="rId3"/>
    <tablePart r:id="rId4"/>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C1EC66-B398-42B3-9ECC-296C763DDC1A}">
  <dimension ref="B2:K18"/>
  <sheetViews>
    <sheetView workbookViewId="0">
      <selection activeCell="K12" sqref="K12"/>
    </sheetView>
  </sheetViews>
  <sheetFormatPr defaultRowHeight="14.5" x14ac:dyDescent="0.35"/>
  <cols>
    <col min="2" max="2" width="24.36328125" customWidth="1"/>
    <col min="3" max="3" width="10.90625" customWidth="1"/>
    <col min="8" max="9" width="15.6328125" customWidth="1"/>
  </cols>
  <sheetData>
    <row r="2" spans="2:11" x14ac:dyDescent="0.35">
      <c r="B2" s="1" t="s">
        <v>0</v>
      </c>
      <c r="E2" t="s">
        <v>35</v>
      </c>
      <c r="F2" t="s">
        <v>25</v>
      </c>
    </row>
    <row r="3" spans="2:11" x14ac:dyDescent="0.35">
      <c r="B3" s="1">
        <v>20</v>
      </c>
      <c r="E3" t="s">
        <v>36</v>
      </c>
      <c r="F3">
        <v>24</v>
      </c>
      <c r="H3" s="18" t="s">
        <v>41</v>
      </c>
      <c r="I3" s="18"/>
      <c r="J3" s="19" t="s">
        <v>43</v>
      </c>
      <c r="K3" s="19"/>
    </row>
    <row r="4" spans="2:11" x14ac:dyDescent="0.35">
      <c r="B4" s="1">
        <v>0</v>
      </c>
      <c r="E4" t="s">
        <v>37</v>
      </c>
      <c r="F4">
        <v>23</v>
      </c>
      <c r="H4" s="18"/>
      <c r="I4" s="18"/>
      <c r="J4" s="19"/>
      <c r="K4" s="19"/>
    </row>
    <row r="5" spans="2:11" x14ac:dyDescent="0.35">
      <c r="B5" s="1">
        <v>10</v>
      </c>
      <c r="E5" t="s">
        <v>38</v>
      </c>
      <c r="F5">
        <v>16</v>
      </c>
      <c r="H5" s="18" t="s">
        <v>42</v>
      </c>
      <c r="I5" s="18"/>
      <c r="J5" s="19">
        <f>AVERAGEIF(Table8[Name],J3,Table8[Marks])</f>
        <v>24.666666666666668</v>
      </c>
      <c r="K5" s="19"/>
    </row>
    <row r="6" spans="2:11" x14ac:dyDescent="0.35">
      <c r="B6" s="1">
        <v>-10</v>
      </c>
      <c r="E6" t="s">
        <v>39</v>
      </c>
      <c r="F6">
        <v>30</v>
      </c>
      <c r="H6" s="18"/>
      <c r="I6" s="18"/>
      <c r="J6" s="19"/>
      <c r="K6" s="19"/>
    </row>
    <row r="7" spans="2:11" x14ac:dyDescent="0.35">
      <c r="B7" s="1" t="s">
        <v>4</v>
      </c>
      <c r="E7" t="s">
        <v>40</v>
      </c>
      <c r="F7">
        <v>13</v>
      </c>
    </row>
    <row r="8" spans="2:11" x14ac:dyDescent="0.35">
      <c r="B8" s="1" t="e">
        <f>MOD(1,0)</f>
        <v>#DIV/0!</v>
      </c>
      <c r="E8" t="s">
        <v>36</v>
      </c>
      <c r="F8">
        <v>13</v>
      </c>
    </row>
    <row r="9" spans="2:11" x14ac:dyDescent="0.35">
      <c r="B9" s="1"/>
      <c r="E9" t="s">
        <v>37</v>
      </c>
      <c r="F9">
        <v>27</v>
      </c>
    </row>
    <row r="10" spans="2:11" x14ac:dyDescent="0.35">
      <c r="B10" s="1">
        <v>2</v>
      </c>
      <c r="E10" t="s">
        <v>37</v>
      </c>
      <c r="F10">
        <v>24</v>
      </c>
    </row>
    <row r="11" spans="2:11" x14ac:dyDescent="0.35">
      <c r="B11" s="1">
        <v>45</v>
      </c>
      <c r="E11" t="s">
        <v>36</v>
      </c>
      <c r="F11">
        <v>30</v>
      </c>
    </row>
    <row r="12" spans="2:11" x14ac:dyDescent="0.35">
      <c r="E12" t="s">
        <v>39</v>
      </c>
      <c r="F12">
        <v>23</v>
      </c>
    </row>
    <row r="13" spans="2:11" x14ac:dyDescent="0.35">
      <c r="B13" t="s">
        <v>33</v>
      </c>
      <c r="C13" t="s">
        <v>34</v>
      </c>
      <c r="E13" t="s">
        <v>38</v>
      </c>
      <c r="F13">
        <v>20</v>
      </c>
    </row>
    <row r="14" spans="2:11" x14ac:dyDescent="0.35">
      <c r="B14" t="str">
        <f ca="1">_xlfn.FORMULATEXT(C14)</f>
        <v>=AVERAGEIF(B3:B6,"&gt;0")</v>
      </c>
      <c r="C14">
        <f>AVERAGEIF(B3:B6,"&gt;0")</f>
        <v>15</v>
      </c>
      <c r="E14" t="s">
        <v>38</v>
      </c>
      <c r="F14">
        <v>19</v>
      </c>
    </row>
    <row r="15" spans="2:11" x14ac:dyDescent="0.35">
      <c r="B15" t="str">
        <f t="shared" ref="B15:B17" ca="1" si="0">_xlfn.FORMULATEXT(C15)</f>
        <v>=AVERAGEIF(B3:B8,"&gt;10")</v>
      </c>
      <c r="C15">
        <f>AVERAGEIF(B3:B8,"&gt;10")</f>
        <v>20</v>
      </c>
      <c r="E15" t="s">
        <v>40</v>
      </c>
      <c r="F15">
        <v>12</v>
      </c>
    </row>
    <row r="16" spans="2:11" x14ac:dyDescent="0.35">
      <c r="B16" t="str">
        <f t="shared" ca="1" si="0"/>
        <v>=AVERAGEIF(B3:B8,"&lt;10")</v>
      </c>
      <c r="C16">
        <f>AVERAGEIF(B3:B8,"&lt;10")</f>
        <v>-5</v>
      </c>
      <c r="E16" t="s">
        <v>39</v>
      </c>
      <c r="F16">
        <v>8</v>
      </c>
    </row>
    <row r="17" spans="2:6" x14ac:dyDescent="0.35">
      <c r="B17" t="str">
        <f t="shared" ca="1" si="0"/>
        <v>=AVERAGEIF(B9:B11,"&gt;1")</v>
      </c>
      <c r="C17">
        <f>AVERAGEIF(B9:B11,"&gt;1")</f>
        <v>23.5</v>
      </c>
      <c r="E17" t="s">
        <v>40</v>
      </c>
      <c r="F17">
        <v>18</v>
      </c>
    </row>
    <row r="18" spans="2:6" x14ac:dyDescent="0.35">
      <c r="B18" t="str">
        <f ca="1">_xlfn.FORMULATEXT(C18)</f>
        <v>=AVERAGEIF(B7,"&gt;1")</v>
      </c>
      <c r="C18" t="e">
        <f>AVERAGEIF(B7,"&gt;1")</f>
        <v>#DIV/0!</v>
      </c>
    </row>
  </sheetData>
  <mergeCells count="4">
    <mergeCell ref="H3:I4"/>
    <mergeCell ref="J3:K4"/>
    <mergeCell ref="H5:I6"/>
    <mergeCell ref="J5:K6"/>
  </mergeCells>
  <pageMargins left="0.7" right="0.7" top="0.75" bottom="0.75" header="0.3" footer="0.3"/>
  <tableParts count="3">
    <tablePart r:id="rId1"/>
    <tablePart r:id="rId2"/>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7F05FF-2544-4467-8383-F4F21B3A1DE9}">
  <dimension ref="B2:I18"/>
  <sheetViews>
    <sheetView workbookViewId="0">
      <selection activeCell="G6" sqref="G6"/>
    </sheetView>
  </sheetViews>
  <sheetFormatPr defaultRowHeight="14.5" x14ac:dyDescent="0.35"/>
  <cols>
    <col min="2" max="2" width="21.90625" bestFit="1" customWidth="1"/>
    <col min="3" max="3" width="22.1796875" customWidth="1"/>
    <col min="9" max="9" width="22" customWidth="1"/>
  </cols>
  <sheetData>
    <row r="2" spans="2:9" x14ac:dyDescent="0.35">
      <c r="B2" s="1" t="s">
        <v>3</v>
      </c>
      <c r="H2">
        <f>COUNT(E2:E9,F2:F9)</f>
        <v>14</v>
      </c>
      <c r="I2" t="str">
        <f ca="1">_xlfn.FORMULATEXT(H2)</f>
        <v>=COUNT(E2:E9,F2:F9)</v>
      </c>
    </row>
    <row r="3" spans="2:9" x14ac:dyDescent="0.35">
      <c r="B3" s="1">
        <v>0</v>
      </c>
      <c r="E3">
        <v>1</v>
      </c>
      <c r="F3">
        <v>3</v>
      </c>
      <c r="H3">
        <f>COUNTBLANK(E3:F10)</f>
        <v>2</v>
      </c>
      <c r="I3" t="str">
        <f t="shared" ref="I3:I4" ca="1" si="0">_xlfn.FORMULATEXT(H3)</f>
        <v>=COUNTBLANK(E3:F10)</v>
      </c>
    </row>
    <row r="4" spans="2:9" x14ac:dyDescent="0.35">
      <c r="B4" s="1">
        <v>1</v>
      </c>
      <c r="E4">
        <v>1</v>
      </c>
      <c r="F4">
        <v>4</v>
      </c>
      <c r="H4">
        <f>COUNTA(E4:E11,F4:F11)</f>
        <v>12</v>
      </c>
      <c r="I4" t="str">
        <f t="shared" ca="1" si="0"/>
        <v>=COUNTA(E4:E11,F4:F11)</v>
      </c>
    </row>
    <row r="5" spans="2:9" x14ac:dyDescent="0.35">
      <c r="B5" s="1">
        <v>2</v>
      </c>
      <c r="E5">
        <v>1</v>
      </c>
      <c r="F5">
        <v>4</v>
      </c>
    </row>
    <row r="6" spans="2:9" x14ac:dyDescent="0.35">
      <c r="B6" s="1"/>
      <c r="E6">
        <v>2</v>
      </c>
      <c r="F6">
        <v>5</v>
      </c>
    </row>
    <row r="7" spans="2:9" x14ac:dyDescent="0.35">
      <c r="B7" s="1" t="s">
        <v>4</v>
      </c>
      <c r="E7">
        <v>2</v>
      </c>
      <c r="F7">
        <v>5</v>
      </c>
    </row>
    <row r="8" spans="2:9" x14ac:dyDescent="0.35">
      <c r="B8" s="2">
        <v>22</v>
      </c>
      <c r="E8">
        <v>2</v>
      </c>
      <c r="F8">
        <v>6</v>
      </c>
    </row>
    <row r="9" spans="2:9" x14ac:dyDescent="0.35">
      <c r="B9" s="1" t="e">
        <f>MOD(1,0)</f>
        <v>#DIV/0!</v>
      </c>
      <c r="E9">
        <v>2</v>
      </c>
      <c r="F9">
        <v>6</v>
      </c>
    </row>
    <row r="10" spans="2:9" x14ac:dyDescent="0.35">
      <c r="B10" s="1"/>
    </row>
    <row r="12" spans="2:9" x14ac:dyDescent="0.35">
      <c r="B12" t="s">
        <v>34</v>
      </c>
      <c r="C12" t="s">
        <v>44</v>
      </c>
    </row>
    <row r="13" spans="2:9" x14ac:dyDescent="0.35">
      <c r="B13">
        <f>COUNT(B3:B10)</f>
        <v>4</v>
      </c>
      <c r="C13" t="str">
        <f ca="1">_xlfn.FORMULATEXT(B13)</f>
        <v>=COUNT(B3:B10)</v>
      </c>
    </row>
    <row r="14" spans="2:9" x14ac:dyDescent="0.35">
      <c r="B14">
        <f>COUNTA(B3:B10)</f>
        <v>6</v>
      </c>
      <c r="C14" t="str">
        <f t="shared" ref="C14:C18" ca="1" si="1">_xlfn.FORMULATEXT(B14)</f>
        <v>=COUNTA(B3:B10)</v>
      </c>
    </row>
    <row r="15" spans="2:9" x14ac:dyDescent="0.35">
      <c r="B15">
        <f>COUNTBLANK(B3:B10)</f>
        <v>2</v>
      </c>
      <c r="C15" t="str">
        <f t="shared" ca="1" si="1"/>
        <v>=COUNTBLANK(B3:B10)</v>
      </c>
    </row>
    <row r="16" spans="2:9" x14ac:dyDescent="0.35">
      <c r="B16">
        <f>COUNT(B7:B9)</f>
        <v>1</v>
      </c>
      <c r="C16" t="str">
        <f t="shared" ca="1" si="1"/>
        <v>=COUNT(B7:B9)</v>
      </c>
    </row>
    <row r="17" spans="2:3" x14ac:dyDescent="0.35">
      <c r="B17">
        <f>COUNT(B9)</f>
        <v>0</v>
      </c>
      <c r="C17" t="str">
        <f t="shared" ca="1" si="1"/>
        <v>=COUNT(B9)</v>
      </c>
    </row>
    <row r="18" spans="2:3" x14ac:dyDescent="0.35">
      <c r="B18">
        <f>COUNT(B10)</f>
        <v>0</v>
      </c>
      <c r="C18" t="str">
        <f t="shared" ca="1" si="1"/>
        <v>=COUNT(B10)</v>
      </c>
    </row>
  </sheetData>
  <pageMargins left="0.7" right="0.7" top="0.75" bottom="0.75" header="0.3" footer="0.3"/>
  <tableParts count="3">
    <tablePart r:id="rId1"/>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219250-6429-477C-8A16-499662AAD5EE}">
  <dimension ref="B1:K10"/>
  <sheetViews>
    <sheetView workbookViewId="0">
      <selection activeCell="B2" sqref="B2:K13"/>
    </sheetView>
  </sheetViews>
  <sheetFormatPr defaultRowHeight="14.5" x14ac:dyDescent="0.35"/>
  <cols>
    <col min="2" max="2" width="23.6328125" customWidth="1"/>
    <col min="4" max="4" width="10.26953125" customWidth="1"/>
    <col min="5" max="5" width="15.36328125" customWidth="1"/>
    <col min="11" max="11" width="11.453125" customWidth="1"/>
    <col min="12" max="12" width="10.36328125" customWidth="1"/>
  </cols>
  <sheetData>
    <row r="1" spans="2:11" ht="15" thickBot="1" x14ac:dyDescent="0.4"/>
    <row r="2" spans="2:11" ht="15" thickBot="1" x14ac:dyDescent="0.4">
      <c r="B2" s="1" t="s">
        <v>45</v>
      </c>
      <c r="D2" t="s">
        <v>34</v>
      </c>
      <c r="E2" t="s">
        <v>44</v>
      </c>
      <c r="G2" s="5" t="s">
        <v>9</v>
      </c>
      <c r="H2" s="5" t="s">
        <v>10</v>
      </c>
      <c r="I2" s="5" t="s">
        <v>11</v>
      </c>
      <c r="J2" s="5" t="s">
        <v>12</v>
      </c>
      <c r="K2" s="5" t="s">
        <v>46</v>
      </c>
    </row>
    <row r="3" spans="2:11" x14ac:dyDescent="0.35">
      <c r="B3" s="1">
        <v>23</v>
      </c>
      <c r="D3" s="1">
        <f>LARGE(B3:B6,1)</f>
        <v>23</v>
      </c>
      <c r="E3" t="str">
        <f ca="1">_xlfn.FORMULATEXT(D3)</f>
        <v>=LARGE(B3:B6,1)</v>
      </c>
      <c r="G3" s="6" t="s">
        <v>15</v>
      </c>
      <c r="H3" s="6">
        <f ca="1">RANDBETWEEN(1,31)</f>
        <v>16</v>
      </c>
      <c r="I3" s="6">
        <f t="shared" ref="I3:J9" ca="1" si="0">RANDBETWEEN(1,31)</f>
        <v>15</v>
      </c>
      <c r="J3" s="6">
        <f t="shared" ca="1" si="0"/>
        <v>27</v>
      </c>
      <c r="K3" s="6">
        <f ca="1">LARGE(H3:J3,1)</f>
        <v>27</v>
      </c>
    </row>
    <row r="4" spans="2:11" x14ac:dyDescent="0.35">
      <c r="B4" s="1">
        <v>1</v>
      </c>
      <c r="D4" s="1">
        <f>LARGE(B3:B6,2)</f>
        <v>1</v>
      </c>
      <c r="E4" t="str">
        <f t="shared" ref="E4:E9" ca="1" si="1">_xlfn.FORMULATEXT(D4)</f>
        <v>=LARGE(B3:B6,2)</v>
      </c>
      <c r="G4" s="7" t="s">
        <v>16</v>
      </c>
      <c r="H4" s="7">
        <f t="shared" ref="H4:H9" ca="1" si="2">RANDBETWEEN(1,31)</f>
        <v>1</v>
      </c>
      <c r="I4" s="7">
        <f t="shared" ca="1" si="0"/>
        <v>23</v>
      </c>
      <c r="J4" s="7">
        <f t="shared" ca="1" si="0"/>
        <v>1</v>
      </c>
      <c r="K4" s="7">
        <f t="shared" ref="K4:K9" ca="1" si="3">ROUND(AVERAGE(H4:J4),0)</f>
        <v>8</v>
      </c>
    </row>
    <row r="5" spans="2:11" x14ac:dyDescent="0.35">
      <c r="B5" s="1">
        <v>0</v>
      </c>
      <c r="D5" s="1" t="e">
        <f>LARGE(B3:B6,6)</f>
        <v>#NUM!</v>
      </c>
      <c r="E5" t="str">
        <f t="shared" ca="1" si="1"/>
        <v>=LARGE(B3:B6,6)</v>
      </c>
      <c r="G5" s="6" t="s">
        <v>17</v>
      </c>
      <c r="H5" s="6">
        <f t="shared" ca="1" si="2"/>
        <v>18</v>
      </c>
      <c r="I5" s="6">
        <f t="shared" ca="1" si="0"/>
        <v>28</v>
      </c>
      <c r="J5" s="6">
        <f t="shared" ca="1" si="0"/>
        <v>23</v>
      </c>
      <c r="K5" s="6">
        <f t="shared" ca="1" si="3"/>
        <v>23</v>
      </c>
    </row>
    <row r="6" spans="2:11" x14ac:dyDescent="0.35">
      <c r="B6" s="1">
        <v>-4</v>
      </c>
      <c r="D6" s="1">
        <f>LARGE(B6:B8,1)</f>
        <v>190</v>
      </c>
      <c r="E6" t="str">
        <f t="shared" ca="1" si="1"/>
        <v>=LARGE(B6:B8,1)</v>
      </c>
      <c r="G6" s="7" t="s">
        <v>18</v>
      </c>
      <c r="H6" s="7">
        <f t="shared" ca="1" si="2"/>
        <v>1</v>
      </c>
      <c r="I6" s="7">
        <f t="shared" ca="1" si="0"/>
        <v>25</v>
      </c>
      <c r="J6" s="7">
        <f t="shared" ca="1" si="0"/>
        <v>20</v>
      </c>
      <c r="K6" s="7">
        <f t="shared" ca="1" si="3"/>
        <v>15</v>
      </c>
    </row>
    <row r="7" spans="2:11" x14ac:dyDescent="0.35">
      <c r="B7" s="1">
        <v>190</v>
      </c>
      <c r="D7" s="1" t="e">
        <f>LARGE(B8:B10,1)</f>
        <v>#DIV/0!</v>
      </c>
      <c r="E7" t="str">
        <f t="shared" ca="1" si="1"/>
        <v>=LARGE(B8:B10,1)</v>
      </c>
      <c r="G7" s="6" t="s">
        <v>19</v>
      </c>
      <c r="H7" s="6">
        <f t="shared" ca="1" si="2"/>
        <v>18</v>
      </c>
      <c r="I7" s="6">
        <f t="shared" ca="1" si="0"/>
        <v>17</v>
      </c>
      <c r="J7" s="6">
        <f t="shared" ca="1" si="0"/>
        <v>29</v>
      </c>
      <c r="K7" s="6">
        <f t="shared" ca="1" si="3"/>
        <v>21</v>
      </c>
    </row>
    <row r="8" spans="2:11" x14ac:dyDescent="0.35">
      <c r="B8" s="1"/>
      <c r="D8" s="1" t="e">
        <f>LARGE(B8:B9,1)</f>
        <v>#NUM!</v>
      </c>
      <c r="E8" t="str">
        <f t="shared" ca="1" si="1"/>
        <v>=LARGE(B8:B9,1)</v>
      </c>
      <c r="G8" s="7" t="s">
        <v>20</v>
      </c>
      <c r="H8" s="7">
        <f t="shared" ca="1" si="2"/>
        <v>25</v>
      </c>
      <c r="I8" s="7">
        <f t="shared" ca="1" si="0"/>
        <v>22</v>
      </c>
      <c r="J8" s="7">
        <f t="shared" ca="1" si="0"/>
        <v>16</v>
      </c>
      <c r="K8" s="7">
        <f t="shared" ca="1" si="3"/>
        <v>21</v>
      </c>
    </row>
    <row r="9" spans="2:11" ht="15" thickBot="1" x14ac:dyDescent="0.4">
      <c r="B9" s="1" t="s">
        <v>5</v>
      </c>
      <c r="D9" s="1" t="e">
        <f>LARGE(B8,1)</f>
        <v>#NUM!</v>
      </c>
      <c r="E9" t="str">
        <f t="shared" ca="1" si="1"/>
        <v>=LARGE(B8,1)</v>
      </c>
      <c r="G9" s="8" t="s">
        <v>21</v>
      </c>
      <c r="H9" s="8">
        <f t="shared" ca="1" si="2"/>
        <v>29</v>
      </c>
      <c r="I9" s="8">
        <f t="shared" ca="1" si="0"/>
        <v>9</v>
      </c>
      <c r="J9" s="8">
        <f t="shared" ca="1" si="0"/>
        <v>3</v>
      </c>
      <c r="K9" s="8">
        <f t="shared" ca="1" si="3"/>
        <v>14</v>
      </c>
    </row>
    <row r="10" spans="2:11" x14ac:dyDescent="0.35">
      <c r="B10" s="1" t="e">
        <f>MOD(1,0)</f>
        <v>#DIV/0!</v>
      </c>
    </row>
  </sheetData>
  <pageMargins left="0.7" right="0.7" top="0.75" bottom="0.75" header="0.3" footer="0.3"/>
  <tableParts count="2">
    <tablePart r:id="rId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E25689-BABB-4A3F-8722-B37A37F01EFB}">
  <dimension ref="B1:K10"/>
  <sheetViews>
    <sheetView workbookViewId="0">
      <selection activeCell="D10" sqref="D10"/>
    </sheetView>
  </sheetViews>
  <sheetFormatPr defaultRowHeight="14.5" x14ac:dyDescent="0.35"/>
  <cols>
    <col min="2" max="2" width="26.26953125" customWidth="1"/>
    <col min="5" max="5" width="27.54296875" customWidth="1"/>
  </cols>
  <sheetData>
    <row r="1" spans="2:11" ht="15" thickBot="1" x14ac:dyDescent="0.4"/>
    <row r="2" spans="2:11" ht="15" thickBot="1" x14ac:dyDescent="0.4">
      <c r="B2" s="1" t="s">
        <v>45</v>
      </c>
      <c r="D2" t="s">
        <v>34</v>
      </c>
      <c r="E2" t="s">
        <v>44</v>
      </c>
      <c r="G2" s="5" t="s">
        <v>9</v>
      </c>
      <c r="H2" s="5" t="s">
        <v>10</v>
      </c>
      <c r="I2" s="5" t="s">
        <v>11</v>
      </c>
      <c r="J2" s="5" t="s">
        <v>12</v>
      </c>
      <c r="K2" s="5" t="s">
        <v>47</v>
      </c>
    </row>
    <row r="3" spans="2:11" x14ac:dyDescent="0.35">
      <c r="B3" s="1">
        <v>23</v>
      </c>
      <c r="D3" s="1">
        <f>SMALL(B3:B6,1)</f>
        <v>-4</v>
      </c>
      <c r="E3" t="str">
        <f ca="1">_xlfn.FORMULATEXT(D3)</f>
        <v>=SMALL(B3:B6,1)</v>
      </c>
      <c r="G3" s="6" t="s">
        <v>15</v>
      </c>
      <c r="H3" s="6">
        <f ca="1">RANDBETWEEN(1,31)</f>
        <v>10</v>
      </c>
      <c r="I3" s="6">
        <f t="shared" ref="I3:J9" ca="1" si="0">RANDBETWEEN(1,31)</f>
        <v>1</v>
      </c>
      <c r="J3" s="6">
        <f t="shared" ca="1" si="0"/>
        <v>2</v>
      </c>
      <c r="K3" s="6">
        <f ca="1">SMALL(H3:J3,1)</f>
        <v>1</v>
      </c>
    </row>
    <row r="4" spans="2:11" x14ac:dyDescent="0.35">
      <c r="B4" s="1">
        <v>1</v>
      </c>
      <c r="D4" s="1">
        <f>SMALL(B3:B6,2)</f>
        <v>0</v>
      </c>
      <c r="E4" t="str">
        <f t="shared" ref="E4:E9" ca="1" si="1">_xlfn.FORMULATEXT(D4)</f>
        <v>=SMALL(B3:B6,2)</v>
      </c>
      <c r="G4" s="7" t="s">
        <v>16</v>
      </c>
      <c r="H4" s="7">
        <f t="shared" ref="H4:H9" ca="1" si="2">RANDBETWEEN(1,31)</f>
        <v>4</v>
      </c>
      <c r="I4" s="7">
        <f t="shared" ca="1" si="0"/>
        <v>7</v>
      </c>
      <c r="J4" s="7">
        <f t="shared" ca="1" si="0"/>
        <v>20</v>
      </c>
      <c r="K4" s="6">
        <f t="shared" ref="K4:K9" ca="1" si="3">SMALL(H4:J4,1)</f>
        <v>4</v>
      </c>
    </row>
    <row r="5" spans="2:11" x14ac:dyDescent="0.35">
      <c r="B5" s="1">
        <v>0</v>
      </c>
      <c r="D5" s="1" t="e">
        <f>SMALL(B3:B6,6)</f>
        <v>#NUM!</v>
      </c>
      <c r="E5" t="str">
        <f t="shared" ca="1" si="1"/>
        <v>=SMALL(B3:B6,6)</v>
      </c>
      <c r="G5" s="6" t="s">
        <v>17</v>
      </c>
      <c r="H5" s="6">
        <f t="shared" ca="1" si="2"/>
        <v>25</v>
      </c>
      <c r="I5" s="6">
        <f t="shared" ca="1" si="0"/>
        <v>30</v>
      </c>
      <c r="J5" s="6">
        <f t="shared" ca="1" si="0"/>
        <v>18</v>
      </c>
      <c r="K5" s="6">
        <f t="shared" ca="1" si="3"/>
        <v>18</v>
      </c>
    </row>
    <row r="6" spans="2:11" x14ac:dyDescent="0.35">
      <c r="B6" s="1">
        <v>-4</v>
      </c>
      <c r="D6" s="1">
        <f>SMALL(B6:B8,1)</f>
        <v>-4</v>
      </c>
      <c r="E6" t="str">
        <f t="shared" ca="1" si="1"/>
        <v>=SMALL(B6:B8,1)</v>
      </c>
      <c r="G6" s="7" t="s">
        <v>18</v>
      </c>
      <c r="H6" s="7">
        <f t="shared" ca="1" si="2"/>
        <v>9</v>
      </c>
      <c r="I6" s="7">
        <f t="shared" ca="1" si="0"/>
        <v>3</v>
      </c>
      <c r="J6" s="7">
        <f t="shared" ca="1" si="0"/>
        <v>26</v>
      </c>
      <c r="K6" s="6">
        <f t="shared" ca="1" si="3"/>
        <v>3</v>
      </c>
    </row>
    <row r="7" spans="2:11" x14ac:dyDescent="0.35">
      <c r="B7" s="1">
        <v>190</v>
      </c>
      <c r="D7" s="1" t="e">
        <f>SMALL(B8:B10,1)</f>
        <v>#DIV/0!</v>
      </c>
      <c r="E7" t="str">
        <f t="shared" ca="1" si="1"/>
        <v>=SMALL(B8:B10,1)</v>
      </c>
      <c r="G7" s="6" t="s">
        <v>19</v>
      </c>
      <c r="H7" s="6">
        <f t="shared" ca="1" si="2"/>
        <v>13</v>
      </c>
      <c r="I7" s="6">
        <f t="shared" ca="1" si="0"/>
        <v>12</v>
      </c>
      <c r="J7" s="6">
        <f t="shared" ca="1" si="0"/>
        <v>28</v>
      </c>
      <c r="K7" s="6">
        <f t="shared" ca="1" si="3"/>
        <v>12</v>
      </c>
    </row>
    <row r="8" spans="2:11" x14ac:dyDescent="0.35">
      <c r="B8" s="1"/>
      <c r="D8" s="1" t="e">
        <f>SMALL(B8:B9,1)</f>
        <v>#NUM!</v>
      </c>
      <c r="E8" t="str">
        <f t="shared" ca="1" si="1"/>
        <v>=SMALL(B8:B9,1)</v>
      </c>
      <c r="G8" s="7" t="s">
        <v>20</v>
      </c>
      <c r="H8" s="7">
        <f t="shared" ca="1" si="2"/>
        <v>2</v>
      </c>
      <c r="I8" s="7">
        <f t="shared" ca="1" si="0"/>
        <v>19</v>
      </c>
      <c r="J8" s="7">
        <f t="shared" ca="1" si="0"/>
        <v>5</v>
      </c>
      <c r="K8" s="6">
        <f t="shared" ca="1" si="3"/>
        <v>2</v>
      </c>
    </row>
    <row r="9" spans="2:11" ht="15" thickBot="1" x14ac:dyDescent="0.4">
      <c r="B9" s="1" t="s">
        <v>5</v>
      </c>
      <c r="D9" s="1" t="e">
        <f>SMALL(B8,1)</f>
        <v>#NUM!</v>
      </c>
      <c r="E9" t="str">
        <f t="shared" ca="1" si="1"/>
        <v>=SMALL(B8,1)</v>
      </c>
      <c r="G9" s="8" t="s">
        <v>21</v>
      </c>
      <c r="H9" s="8">
        <f t="shared" ca="1" si="2"/>
        <v>29</v>
      </c>
      <c r="I9" s="8">
        <f t="shared" ca="1" si="0"/>
        <v>31</v>
      </c>
      <c r="J9" s="8">
        <f t="shared" ca="1" si="0"/>
        <v>29</v>
      </c>
      <c r="K9" s="6">
        <f t="shared" ca="1" si="3"/>
        <v>29</v>
      </c>
    </row>
    <row r="10" spans="2:11" x14ac:dyDescent="0.35">
      <c r="B10" s="1" t="e">
        <f>MOD(1,0)</f>
        <v>#DIV/0!</v>
      </c>
    </row>
  </sheetData>
  <pageMargins left="0.7" right="0.7" top="0.75" bottom="0.75" header="0.3" footer="0.3"/>
  <tableParts count="2">
    <tablePart r:id="rId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C8DA38-5B13-44A1-B19F-996B4F02B062}">
  <dimension ref="B1:H9"/>
  <sheetViews>
    <sheetView workbookViewId="0">
      <selection activeCell="F9" sqref="F9"/>
    </sheetView>
  </sheetViews>
  <sheetFormatPr defaultRowHeight="14.5" x14ac:dyDescent="0.35"/>
  <cols>
    <col min="2" max="2" width="17" customWidth="1"/>
    <col min="3" max="3" width="14.453125" customWidth="1"/>
    <col min="4" max="4" width="12.36328125" customWidth="1"/>
    <col min="5" max="5" width="10.81640625" bestFit="1" customWidth="1"/>
    <col min="6" max="6" width="25.6328125" customWidth="1"/>
    <col min="7" max="7" width="10.81640625" bestFit="1" customWidth="1"/>
    <col min="8" max="8" width="15.54296875" customWidth="1"/>
  </cols>
  <sheetData>
    <row r="1" spans="2:8" ht="15" thickBot="1" x14ac:dyDescent="0.4"/>
    <row r="2" spans="2:8" x14ac:dyDescent="0.35">
      <c r="B2" t="s">
        <v>6</v>
      </c>
      <c r="C2" t="s">
        <v>7</v>
      </c>
      <c r="D2" s="1" t="s">
        <v>8</v>
      </c>
      <c r="F2" s="20" t="s">
        <v>48</v>
      </c>
      <c r="G2" s="21"/>
      <c r="H2" s="22"/>
    </row>
    <row r="3" spans="2:8" x14ac:dyDescent="0.35">
      <c r="B3" t="e" vm="1">
        <v>#VALUE!</v>
      </c>
      <c r="C3" cm="1" vm="2">
        <f t="array" ref="C3">_FV(B3,"Population")</f>
        <v>1407563842</v>
      </c>
      <c r="D3" s="1">
        <f>RANK(C3,C$3:C$8)</f>
        <v>2</v>
      </c>
      <c r="F3" s="9" t="str">
        <f ca="1">_xlfn.FORMULATEXT(G3)</f>
        <v>=MAX(Table16[Population])</v>
      </c>
      <c r="G3" s="9">
        <f>MAX(Table16[Population])</f>
        <v>1412360000</v>
      </c>
      <c r="H3" s="9" t="e" vm="3">
        <f>_xlfn.XLOOKUP(G3,Table16[Population],Table16[Country],0,-1)</f>
        <v>#VALUE!</v>
      </c>
    </row>
    <row r="4" spans="2:8" x14ac:dyDescent="0.35">
      <c r="B4" t="e" vm="3">
        <v>#VALUE!</v>
      </c>
      <c r="C4" cm="1" vm="4">
        <f t="array" ref="C4">_FV(B4,"Population")</f>
        <v>1412360000</v>
      </c>
      <c r="D4" s="1">
        <f>RANK(C4,C$3:C$8)</f>
        <v>1</v>
      </c>
      <c r="F4" s="9" t="str">
        <f ca="1">_xlfn.FORMULATEXT(G4)</f>
        <v>=MIN(Table16[Population])</v>
      </c>
      <c r="G4" s="9">
        <f>MIN(Table16[Population])</f>
        <v>453</v>
      </c>
      <c r="H4" s="9" t="e" vm="5">
        <f>_xlfn.XLOOKUP(G4,Table16[Population],Table16[Country],0,-1)</f>
        <v>#VALUE!</v>
      </c>
    </row>
    <row r="5" spans="2:8" x14ac:dyDescent="0.35">
      <c r="B5" t="e" vm="6">
        <v>#VALUE!</v>
      </c>
      <c r="C5" cm="1" vm="7">
        <f t="array" ref="C5">_FV(B5,"Population")</f>
        <v>214326223</v>
      </c>
      <c r="D5" s="1">
        <f>RANK(C5,C$3:C$8)</f>
        <v>4</v>
      </c>
    </row>
    <row r="6" spans="2:8" x14ac:dyDescent="0.35">
      <c r="B6" t="e" vm="8">
        <v>#VALUE!</v>
      </c>
      <c r="C6" cm="1" vm="9">
        <f t="array" ref="C6">_FV(B6,"Population")</f>
        <v>5122600</v>
      </c>
      <c r="D6" s="1">
        <f>RANK(C6,C$3:C$8)</f>
        <v>6</v>
      </c>
    </row>
    <row r="7" spans="2:8" x14ac:dyDescent="0.35">
      <c r="B7" t="e" vm="10">
        <v>#VALUE!</v>
      </c>
      <c r="C7" cm="1" vm="11">
        <f t="array" ref="C7">_FV(B7,"Population")</f>
        <v>331893745</v>
      </c>
      <c r="D7" s="1">
        <f>RANK(C7,C$3:C$8)</f>
        <v>3</v>
      </c>
    </row>
    <row r="8" spans="2:8" x14ac:dyDescent="0.35">
      <c r="B8" t="e" vm="12">
        <v>#VALUE!</v>
      </c>
      <c r="C8" cm="1" vm="13">
        <f t="array" ref="C8">_FV(B8,"Population")</f>
        <v>38246108</v>
      </c>
      <c r="D8" s="1">
        <f>RANK(C8,C$3:C8)</f>
        <v>5</v>
      </c>
    </row>
    <row r="9" spans="2:8" x14ac:dyDescent="0.35">
      <c r="B9" t="e" vm="5">
        <v>#VALUE!</v>
      </c>
      <c r="C9" cm="1" vm="14">
        <f t="array" ref="C9">_FV(B9,"Population")</f>
        <v>453</v>
      </c>
      <c r="D9" s="1">
        <f>RANK(C9,C$3:C9)</f>
        <v>7</v>
      </c>
    </row>
  </sheetData>
  <mergeCells count="1">
    <mergeCell ref="F2:H2"/>
  </mergeCells>
  <conditionalFormatting sqref="C14">
    <cfRule type="cellIs" priority="4" operator="equal">
      <formula>MAX($C$3:$C$8)</formula>
    </cfRule>
  </conditionalFormatting>
  <conditionalFormatting sqref="E7">
    <cfRule type="cellIs" dxfId="0" priority="3" operator="equal">
      <formula>MAX($C$3:$C$9)</formula>
    </cfRule>
  </conditionalFormatting>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95F148-AD6D-448A-B8BC-22BF55A06F80}">
  <dimension ref="B2:S33"/>
  <sheetViews>
    <sheetView zoomScale="93" zoomScaleNormal="92" workbookViewId="0">
      <selection activeCell="H24" sqref="H23:H26"/>
    </sheetView>
  </sheetViews>
  <sheetFormatPr defaultRowHeight="14.5" x14ac:dyDescent="0.35"/>
  <cols>
    <col min="2" max="2" width="24.6328125" customWidth="1"/>
    <col min="3" max="3" width="12.6328125" customWidth="1"/>
    <col min="5" max="5" width="16.7265625" customWidth="1"/>
    <col min="6" max="6" width="15.08984375" customWidth="1"/>
    <col min="8" max="8" width="28.6328125" customWidth="1"/>
    <col min="9" max="9" width="17.1796875" customWidth="1"/>
    <col min="11" max="11" width="19.90625" customWidth="1"/>
    <col min="12" max="12" width="10.36328125" customWidth="1"/>
  </cols>
  <sheetData>
    <row r="2" spans="2:19" ht="18.5" customHeight="1" x14ac:dyDescent="0.35">
      <c r="E2" s="23" t="s">
        <v>54</v>
      </c>
      <c r="F2" s="23"/>
      <c r="G2" s="23"/>
      <c r="H2" s="23"/>
      <c r="I2" s="23"/>
      <c r="J2" s="23"/>
      <c r="K2" s="23"/>
      <c r="L2" s="23"/>
    </row>
    <row r="3" spans="2:19" ht="18.5" customHeight="1" x14ac:dyDescent="0.35">
      <c r="E3" s="23"/>
      <c r="F3" s="23"/>
      <c r="G3" s="23"/>
      <c r="H3" s="23"/>
      <c r="I3" s="23"/>
      <c r="J3" s="23"/>
      <c r="K3" s="23"/>
      <c r="L3" s="23"/>
    </row>
    <row r="5" spans="2:19" x14ac:dyDescent="0.35">
      <c r="B5" s="24" t="s">
        <v>49</v>
      </c>
      <c r="C5" s="24"/>
      <c r="E5" s="24" t="s">
        <v>50</v>
      </c>
      <c r="F5" s="24"/>
      <c r="H5" s="24" t="s">
        <v>51</v>
      </c>
      <c r="I5" s="24"/>
      <c r="K5" s="24" t="s">
        <v>52</v>
      </c>
      <c r="L5" s="24"/>
    </row>
    <row r="6" spans="2:19" x14ac:dyDescent="0.35">
      <c r="B6" s="24"/>
      <c r="C6" s="24"/>
      <c r="E6" s="24"/>
      <c r="F6" s="24"/>
      <c r="H6" s="24"/>
      <c r="I6" s="24"/>
      <c r="K6" s="24"/>
      <c r="L6" s="24"/>
    </row>
    <row r="7" spans="2:19" x14ac:dyDescent="0.35">
      <c r="B7" t="str">
        <f ca="1">_xlfn.FORMULATEXT(C7)</f>
        <v>=LEFT(E2,1)</v>
      </c>
      <c r="C7" t="str">
        <f>LEFT(E2,1)</f>
        <v>I</v>
      </c>
      <c r="E7" t="str">
        <f ca="1">_xlfn.FORMULATEXT(F7)</f>
        <v>=RIGHT(E2,1)</v>
      </c>
      <c r="F7" t="str">
        <f>RIGHT(E2,1)</f>
        <v>.</v>
      </c>
      <c r="H7" t="str">
        <f ca="1">_xlfn.FORMULATEXT(I7)</f>
        <v>=MID(E2,1,1)</v>
      </c>
      <c r="I7" s="3" t="str">
        <f>MID(E2,1,1)</f>
        <v>I</v>
      </c>
      <c r="K7" t="str">
        <f ca="1">_xlfn.FORMULATEXT(L7)</f>
        <v>=LEN(E2)</v>
      </c>
      <c r="L7">
        <f>LEN(E2)</f>
        <v>17</v>
      </c>
    </row>
    <row r="8" spans="2:19" x14ac:dyDescent="0.35">
      <c r="B8" t="str">
        <f t="shared" ref="B8:B12" ca="1" si="0">_xlfn.FORMULATEXT(C8)</f>
        <v>=LEFT(E2,-1)</v>
      </c>
      <c r="C8" t="e">
        <f>LEFT(E2,-1)</f>
        <v>#VALUE!</v>
      </c>
      <c r="E8" t="str">
        <f t="shared" ref="E8:E12" ca="1" si="1">_xlfn.FORMULATEXT(F8)</f>
        <v>=RIGHT(E2,-1)</v>
      </c>
      <c r="F8" t="e">
        <f>RIGHT(E2,-1)</f>
        <v>#VALUE!</v>
      </c>
      <c r="H8" t="str">
        <f t="shared" ref="H8:H12" ca="1" si="2">_xlfn.FORMULATEXT(I8)</f>
        <v>=MID(E2,-1,1)</v>
      </c>
      <c r="I8" s="4" t="e">
        <f>MID(E2,-1,1)</f>
        <v>#VALUE!</v>
      </c>
      <c r="K8" t="str">
        <f t="shared" ref="K8:K11" ca="1" si="3">_xlfn.FORMULATEXT(L8)</f>
        <v>=LEN("HELLO")</v>
      </c>
      <c r="L8">
        <f>LEN("HELLO")</f>
        <v>5</v>
      </c>
    </row>
    <row r="9" spans="2:19" x14ac:dyDescent="0.35">
      <c r="B9" t="str">
        <f t="shared" ca="1" si="0"/>
        <v>=LEFT(E2,0)</v>
      </c>
      <c r="C9" t="str">
        <f>LEFT(E2,0)</f>
        <v/>
      </c>
      <c r="E9" t="str">
        <f t="shared" ca="1" si="1"/>
        <v>=RIGHT(E2,0)</v>
      </c>
      <c r="F9" t="str">
        <f>RIGHT(E2,0)</f>
        <v/>
      </c>
      <c r="H9" t="str">
        <f t="shared" ca="1" si="2"/>
        <v>=MID(E2,0,2)</v>
      </c>
      <c r="I9" s="3" t="e">
        <f>MID(E2,0,2)</f>
        <v>#VALUE!</v>
      </c>
      <c r="K9" t="str">
        <f t="shared" ca="1" si="3"/>
        <v>=LEN(45)</v>
      </c>
      <c r="L9">
        <f>LEN(45)</f>
        <v>2</v>
      </c>
    </row>
    <row r="10" spans="2:19" ht="46" customHeight="1" x14ac:dyDescent="0.35">
      <c r="B10" t="str">
        <f t="shared" ca="1" si="0"/>
        <v>=LEFT(E2,5)</v>
      </c>
      <c r="C10" t="str">
        <f>LEFT(E2,5)</f>
        <v>I lik</v>
      </c>
      <c r="E10" t="str">
        <f t="shared" ca="1" si="1"/>
        <v>=RIGHT(E2,5)</v>
      </c>
      <c r="F10" t="str">
        <f>RIGHT(E2,5)</f>
        <v>ight.</v>
      </c>
      <c r="H10" t="str">
        <f t="shared" ca="1" si="2"/>
        <v>=MID(E2,1,4)</v>
      </c>
      <c r="I10" s="4" t="str">
        <f>MID(E2,1,4)</f>
        <v>I li</v>
      </c>
      <c r="K10" t="str">
        <f t="shared" ca="1" si="3"/>
        <v>=LEN(RIGHT)</v>
      </c>
      <c r="L10" t="e" cm="1">
        <f t="array" ref="L10">LEN(RIGHT)</f>
        <v>#NAME?</v>
      </c>
    </row>
    <row r="11" spans="2:19" ht="29" x14ac:dyDescent="0.35">
      <c r="B11" s="11" t="str">
        <f t="shared" ca="1" si="0"/>
        <v>=LEFT(E2,100)</v>
      </c>
      <c r="C11" s="12" t="str">
        <f>LEFT(E2,100)</f>
        <v>I like the night.</v>
      </c>
      <c r="E11" t="str">
        <f t="shared" ca="1" si="1"/>
        <v>=RIGHT(E2,100)</v>
      </c>
      <c r="F11" s="12" t="str">
        <f>RIGHT(E2,100)</f>
        <v>I like the night.</v>
      </c>
      <c r="H11" t="str">
        <f t="shared" ca="1" si="2"/>
        <v>=MID(E2,1,9)</v>
      </c>
      <c r="I11" s="13" t="str">
        <f>MID(E2,1,9)</f>
        <v>I like th</v>
      </c>
      <c r="K11" s="15" t="str">
        <f t="shared" ca="1" si="3"/>
        <v>=LEN(B5:I6)</v>
      </c>
      <c r="L11" s="14" cm="1">
        <f t="array" ref="L11:S12">LEN(B5:I6)</f>
        <v>6</v>
      </c>
      <c r="M11" s="14">
        <v>0</v>
      </c>
      <c r="N11" s="14">
        <v>0</v>
      </c>
      <c r="O11" s="14">
        <v>7</v>
      </c>
      <c r="P11" s="14">
        <v>0</v>
      </c>
      <c r="Q11" s="14">
        <v>0</v>
      </c>
      <c r="R11" s="14">
        <v>5</v>
      </c>
      <c r="S11" s="14">
        <v>0</v>
      </c>
    </row>
    <row r="12" spans="2:19" x14ac:dyDescent="0.35">
      <c r="B12" s="11" t="str">
        <f t="shared" ca="1" si="0"/>
        <v>=LEFT(E2,5.5)</v>
      </c>
      <c r="C12" t="str">
        <f>LEFT(E2,5.5)</f>
        <v>I lik</v>
      </c>
      <c r="E12" t="str">
        <f t="shared" ca="1" si="1"/>
        <v>=RIGHT(E2,5.5)</v>
      </c>
      <c r="F12" t="str">
        <f>RIGHT(E2,5.5)</f>
        <v>ight.</v>
      </c>
      <c r="H12" t="str">
        <f t="shared" ca="1" si="2"/>
        <v>=MID(E2,5.5,1)</v>
      </c>
      <c r="I12" s="4" t="str">
        <f>MID(E2,5.5,1)</f>
        <v>k</v>
      </c>
      <c r="L12" s="14">
        <v>0</v>
      </c>
      <c r="M12" s="14">
        <v>0</v>
      </c>
      <c r="N12" s="14">
        <v>0</v>
      </c>
      <c r="O12" s="14">
        <v>0</v>
      </c>
      <c r="P12" s="14">
        <v>0</v>
      </c>
      <c r="Q12" s="14">
        <v>0</v>
      </c>
      <c r="R12" s="14">
        <v>0</v>
      </c>
      <c r="S12" s="14">
        <v>0</v>
      </c>
    </row>
    <row r="14" spans="2:19" x14ac:dyDescent="0.35">
      <c r="B14" s="25" t="s">
        <v>53</v>
      </c>
      <c r="C14" s="25"/>
      <c r="E14" s="25" t="s">
        <v>55</v>
      </c>
      <c r="F14" s="25"/>
      <c r="H14" s="25" t="s">
        <v>56</v>
      </c>
      <c r="I14" s="25"/>
      <c r="K14" s="25" t="s">
        <v>57</v>
      </c>
      <c r="L14" s="25"/>
    </row>
    <row r="15" spans="2:19" x14ac:dyDescent="0.35">
      <c r="B15" s="25"/>
      <c r="C15" s="25"/>
      <c r="E15" s="25"/>
      <c r="F15" s="25"/>
      <c r="H15" s="25"/>
      <c r="I15" s="25"/>
      <c r="K15" s="25"/>
      <c r="L15" s="25"/>
    </row>
    <row r="16" spans="2:19" x14ac:dyDescent="0.35">
      <c r="B16" s="16" t="str">
        <f ca="1">_xlfn.FORMULATEXT(C16)</f>
        <v>=LOWER("HELLO")</v>
      </c>
      <c r="C16" s="16" t="str">
        <f>LOWER("HELLO")</f>
        <v>hello</v>
      </c>
      <c r="E16" s="16" t="str">
        <f ca="1">_xlfn.FORMULATEXT(F16)</f>
        <v>=UPPER("HELLO")</v>
      </c>
      <c r="F16" s="16" t="str">
        <f>UPPER("HELLO")</f>
        <v>HELLO</v>
      </c>
      <c r="H16" s="16" t="str">
        <f ca="1">_xlfn.FORMULATEXT(I16)</f>
        <v>=PROPER("I likE THE nIghT")</v>
      </c>
      <c r="I16" s="16" t="str">
        <f>PROPER("I likE THE nIghT")</f>
        <v>I Like The Night</v>
      </c>
      <c r="K16" s="16" t="str">
        <f ca="1">_xlfn.FORMULATEXT(K16)</f>
        <v>=FORMULATEXT(K16)</v>
      </c>
      <c r="L16" s="16">
        <f>FIND("like",E2,2)</f>
        <v>3</v>
      </c>
    </row>
    <row r="17" spans="2:12" x14ac:dyDescent="0.35">
      <c r="B17" s="16" t="str">
        <f t="shared" ref="B17:B19" ca="1" si="4">_xlfn.FORMULATEXT(C17)</f>
        <v>=LOWER("Hello")</v>
      </c>
      <c r="C17" s="16" t="str">
        <f>LOWER("Hello")</f>
        <v>hello</v>
      </c>
      <c r="E17" s="16" t="str">
        <f t="shared" ref="E17:E19" ca="1" si="5">_xlfn.FORMULATEXT(F17)</f>
        <v>=UPPER("HEllo")</v>
      </c>
      <c r="F17" s="16" t="str">
        <f>UPPER("HEllo")</f>
        <v>HELLO</v>
      </c>
      <c r="H17" s="16" t="str">
        <f t="shared" ref="H17:H19" ca="1" si="6">_xlfn.FORMULATEXT(I17)</f>
        <v>=PROPER(E2)</v>
      </c>
      <c r="I17" s="16" t="str">
        <f>PROPER(E2)</f>
        <v>I Like The Night.</v>
      </c>
      <c r="K17" s="16" t="str">
        <f ca="1">_xlfn.FORMULATEXT(K17)</f>
        <v>=FORMULATEXT(K17)</v>
      </c>
      <c r="L17" s="16" t="e">
        <f>FIND("hello",E2,1)</f>
        <v>#VALUE!</v>
      </c>
    </row>
    <row r="18" spans="2:12" x14ac:dyDescent="0.35">
      <c r="B18" s="16" t="str">
        <f t="shared" ca="1" si="4"/>
        <v>=LOWER(123)</v>
      </c>
      <c r="C18" s="16" t="str">
        <f>LOWER(123)</f>
        <v>123</v>
      </c>
      <c r="E18" s="16" t="str">
        <f t="shared" ca="1" si="5"/>
        <v>=UPPER(123)</v>
      </c>
      <c r="F18" s="16" t="str">
        <f>UPPER(123)</f>
        <v>123</v>
      </c>
      <c r="H18" s="16" t="str">
        <f t="shared" ca="1" si="6"/>
        <v>=PROPER("12RiGht")</v>
      </c>
      <c r="I18" s="16" t="str">
        <f>PROPER("12RiGht")</f>
        <v>12Right</v>
      </c>
    </row>
    <row r="19" spans="2:12" x14ac:dyDescent="0.35">
      <c r="B19" s="16" t="str">
        <f t="shared" ca="1" si="4"/>
        <v>=LOWER(E2)</v>
      </c>
      <c r="C19" s="16" t="str">
        <f>LOWER(E2)</f>
        <v>i like the night.</v>
      </c>
      <c r="E19" s="16" t="str">
        <f t="shared" ca="1" si="5"/>
        <v>=UPPER(E2)</v>
      </c>
      <c r="F19" s="16" t="str">
        <f>UPPER(E2)</f>
        <v>I LIKE THE NIGHT.</v>
      </c>
      <c r="H19" s="16" t="str">
        <f t="shared" ca="1" si="6"/>
        <v>=PROPER("123ee345")</v>
      </c>
      <c r="I19" s="16" t="str">
        <f>PROPER("123ee345")</f>
        <v>123Ee345</v>
      </c>
    </row>
    <row r="21" spans="2:12" x14ac:dyDescent="0.35">
      <c r="B21" s="25" t="s">
        <v>58</v>
      </c>
      <c r="C21" s="25"/>
      <c r="E21" s="25" t="s">
        <v>57</v>
      </c>
      <c r="F21" s="25"/>
      <c r="H21" s="25" t="s">
        <v>59</v>
      </c>
      <c r="I21" s="25"/>
    </row>
    <row r="22" spans="2:12" x14ac:dyDescent="0.35">
      <c r="B22" s="25"/>
      <c r="C22" s="25"/>
      <c r="E22" s="25"/>
      <c r="F22" s="25"/>
      <c r="H22" s="25"/>
      <c r="I22" s="25"/>
    </row>
    <row r="23" spans="2:12" x14ac:dyDescent="0.35">
      <c r="B23" s="16" t="str">
        <f ca="1">_xlfn.FORMULATEXT(C23)</f>
        <v>=REPLACE("hello",1,3,"a")</v>
      </c>
      <c r="C23" s="16" t="str">
        <f>REPLACE("hello",1,3,"a")</f>
        <v>alo</v>
      </c>
      <c r="E23" s="16" t="str">
        <f ca="1">_xlfn.FORMULATEXT(F23)</f>
        <v>=FIND("hello",E2)</v>
      </c>
      <c r="F23" s="16" t="e">
        <f>FIND("hello",E2)</f>
        <v>#VALUE!</v>
      </c>
      <c r="H23" s="16" t="str">
        <f ca="1">_xlfn.FORMULATEXT(I23)</f>
        <v>=SUBSTITUTE("hello","l","r")</v>
      </c>
      <c r="I23" s="16" t="str">
        <f>SUBSTITUTE("hello","l","r")</f>
        <v>herro</v>
      </c>
    </row>
    <row r="24" spans="2:12" x14ac:dyDescent="0.35">
      <c r="B24" s="16" t="str">
        <f t="shared" ref="B24:B26" ca="1" si="7">_xlfn.FORMULATEXT(C24)</f>
        <v>=REPLACE(B31, 6,5,"*")</v>
      </c>
      <c r="C24" s="16" t="str">
        <f>REPLACE(B31, 6,5,"*")</f>
        <v>abcde*k</v>
      </c>
      <c r="E24" s="16" t="str">
        <f t="shared" ref="E24:E26" ca="1" si="8">_xlfn.FORMULATEXT(F24)</f>
        <v>=FIND(B31, 200911)</v>
      </c>
      <c r="F24" s="16" t="e">
        <f>FIND(B31, 200911)</f>
        <v>#VALUE!</v>
      </c>
      <c r="H24" s="16" t="str">
        <f t="shared" ref="H24:H26" ca="1" si="9">_xlfn.FORMULATEXT(I24)</f>
        <v>=SUBSTITUTE(B31, "def","xyz")</v>
      </c>
      <c r="I24" s="16" t="str">
        <f>SUBSTITUTE(B31, "def","xyz")</f>
        <v>abcxyzghijk</v>
      </c>
    </row>
    <row r="25" spans="2:12" x14ac:dyDescent="0.35">
      <c r="B25" s="16" t="str">
        <f t="shared" ca="1" si="7"/>
        <v>=REPLACE(B32,3,2,"10")</v>
      </c>
      <c r="C25" s="16" t="str">
        <f>REPLACE(B32,3,2,"10")</f>
        <v>2010</v>
      </c>
      <c r="E25" s="16" t="str">
        <f t="shared" ca="1" si="8"/>
        <v>=FIND("like",E2)</v>
      </c>
      <c r="F25" s="16">
        <f>FIND("like",E2)</f>
        <v>3</v>
      </c>
      <c r="H25" s="16" t="str">
        <f t="shared" ca="1" si="9"/>
        <v>=SUBSTITUTE(B32,0,99)</v>
      </c>
      <c r="I25" s="16" t="str">
        <f>SUBSTITUTE(B32,0,99)</f>
        <v>299999</v>
      </c>
    </row>
    <row r="26" spans="2:12" x14ac:dyDescent="0.35">
      <c r="B26" s="16" t="str">
        <f t="shared" ca="1" si="7"/>
        <v>=REPLACE(B33,1,3,"@")</v>
      </c>
      <c r="C26" s="16" t="str">
        <f>REPLACE(B33,1,3,"@")</f>
        <v>@456</v>
      </c>
      <c r="E26" s="16" t="str">
        <f t="shared" ca="1" si="8"/>
        <v>=FIND("cde",B31)</v>
      </c>
      <c r="F26" s="16">
        <f>FIND("cde",B31)</f>
        <v>3</v>
      </c>
      <c r="H26" s="16" t="str">
        <f t="shared" ca="1" si="9"/>
        <v>=SUBSTITUTE("hello","a","r")</v>
      </c>
      <c r="I26" s="16" t="str">
        <f>SUBSTITUTE("hello","a","r")</f>
        <v>hello</v>
      </c>
    </row>
    <row r="31" spans="2:12" x14ac:dyDescent="0.35">
      <c r="B31" s="10" t="s">
        <v>60</v>
      </c>
      <c r="C31" s="10"/>
      <c r="D31" s="10"/>
    </row>
    <row r="32" spans="2:12" x14ac:dyDescent="0.35">
      <c r="B32" s="10">
        <v>2009</v>
      </c>
      <c r="C32" s="10"/>
      <c r="D32" s="10"/>
    </row>
    <row r="33" spans="2:2" x14ac:dyDescent="0.35">
      <c r="B33" s="10">
        <v>123456</v>
      </c>
    </row>
  </sheetData>
  <mergeCells count="12">
    <mergeCell ref="B14:C15"/>
    <mergeCell ref="E14:F15"/>
    <mergeCell ref="H14:I15"/>
    <mergeCell ref="K14:L15"/>
    <mergeCell ref="B21:C22"/>
    <mergeCell ref="E21:F22"/>
    <mergeCell ref="H21:I22"/>
    <mergeCell ref="E2:L3"/>
    <mergeCell ref="B5:C6"/>
    <mergeCell ref="E5:F6"/>
    <mergeCell ref="H5:I6"/>
    <mergeCell ref="K5:L6"/>
  </mergeCells>
  <pageMargins left="0.7" right="0.7" top="0.75" bottom="0.75" header="0.3" footer="0.3"/>
  <tableParts count="4">
    <tablePart r:id="rId1"/>
    <tablePart r:id="rId2"/>
    <tablePart r:id="rId3"/>
    <tablePart r:id="rId4"/>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1E953469-D545-4EAA-9032-9C172EE7CA3B}">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AVERAGE()</vt:lpstr>
      <vt:lpstr>AVERAGEIF()</vt:lpstr>
      <vt:lpstr>COUNT()</vt:lpstr>
      <vt:lpstr>LARGE()</vt:lpstr>
      <vt:lpstr>SMALL()</vt:lpstr>
      <vt:lpstr>RANK(), MIN(), MAX()</vt:lpstr>
      <vt:lpstr>TEXT Functions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Natolana Palangappa, Thrishala</dc:creator>
  <cp:lastModifiedBy>Natolana Palangappa, Thrishala</cp:lastModifiedBy>
  <dcterms:created xsi:type="dcterms:W3CDTF">2015-06-05T18:17:20Z</dcterms:created>
  <dcterms:modified xsi:type="dcterms:W3CDTF">2023-08-26T07:34:27Z</dcterms:modified>
</cp:coreProperties>
</file>