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My Drive\Thrive Inland SoCal Archive\01 Community Insights SRT Folder Materials\"/>
    </mc:Choice>
  </mc:AlternateContent>
  <xr:revisionPtr revIDLastSave="0" documentId="13_ncr:1_{23BF5A30-F34D-46FD-AE4D-46C7FAA9697C}" xr6:coauthVersionLast="47" xr6:coauthVersionMax="47" xr10:uidLastSave="{00000000-0000-0000-0000-000000000000}"/>
  <bookViews>
    <workbookView xWindow="-120" yWindow="-120" windowWidth="29040" windowHeight="15840" xr2:uid="{00000000-000D-0000-FFFF-FFFF00000000}"/>
  </bookViews>
  <sheets>
    <sheet name="README" sheetId="1" r:id="rId1"/>
    <sheet name="Master File Catalog" sheetId="2" r:id="rId2"/>
    <sheet name="Data Flow" sheetId="3" r:id="rId3"/>
    <sheet name="File Catalog" sheetId="4" state="hidden" r:id="rId4"/>
    <sheet name="Region Name Table" sheetId="5" r:id="rId5"/>
  </sheets>
  <definedNames>
    <definedName name="_xlnm._FilterDatabase" localSheetId="1" hidden="1">'Master File Catalog'!$A$1:$Q$165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8ndDt93Fp4hsSms4fWkHu0ioP718T0Qmm0ki2u3ViCA="/>
    </ext>
  </extLst>
</workbook>
</file>

<file path=xl/calcChain.xml><?xml version="1.0" encoding="utf-8"?>
<calcChain xmlns="http://schemas.openxmlformats.org/spreadsheetml/2006/main">
  <c r="J2" i="4" l="1"/>
  <c r="L165"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 authorId="0" shapeId="0" xr:uid="{00000000-0006-0000-0300-000002000000}">
      <text>
        <r>
          <rPr>
            <sz val="11"/>
            <color theme="1"/>
            <rFont val="Calibri"/>
            <scheme val="minor"/>
          </rPr>
          <t>======
ID#AAABDuFUkZY
Carolyn Schutten    (2024-01-06 00:56:38)
@stephanie.furnish@energycenter.org Could we add a permissions/consent folder here. We have a spreadsheet for the video interviews but will likely need permission/consent forms folders for photos, youth participation, etc. Thanks!
_Assigned to stephanie.furnish@energycenter.org_
------
ID#AAABDuFUkZc
Carolyn Schutten    (2024-01-06 00:57:34)
Also the name of the photographer or videogerapher would be "media from"?
------
ID#AAABDy651HY
Stephanie Furnish    (2024-01-08 19:30:07)
Do we have the signed consent forms from the 12/9 CAC event?
Also - yes to your question about photographer or videographer.  This might be difficult to track down as we get further into it, and may need to rely on whoever uploads.</t>
        </r>
      </text>
    </comment>
    <comment ref="Q3" authorId="0" shapeId="0" xr:uid="{00000000-0006-0000-0300-000001000000}">
      <text>
        <r>
          <rPr>
            <sz val="11"/>
            <color theme="1"/>
            <rFont val="Calibri"/>
            <scheme val="minor"/>
          </rPr>
          <t>======
ID#AAABDy651Hc
Carolyn Schutten    (2024-01-08 19:52:07)
@stephanie.furnish@energycenter.org I have added the spreadsheet of digital consent forms here. What folder would you like consent form spreadsheets or folders stored in? @makuochukwu.okoma@energycenter.org Do you have additional consent forms in a folder that you would like to add here?
------
ID#AAAA9y1i3Fc
Stephanie Furnish    (2024-01-08 22:00:28)
I'd like to keep consent forms in the raw notes folder with the name and date of the event as the title (for now).  This may change in the future, but this will work for the time being.
------
ID#AAAA9y1i3Fk
Carolyn Schutten    (2024-01-08 22:35:54)
Thanks! This is in the Thrive Unplugged 2/9 folder</t>
        </r>
      </text>
    </comment>
  </commentList>
  <extLst>
    <ext xmlns:r="http://schemas.openxmlformats.org/officeDocument/2006/relationships" uri="GoogleSheetsCustomDataVersion2">
      <go:sheetsCustomData xmlns:go="http://customooxmlschemas.google.com/" r:id="rId1" roundtripDataSignature="AMtx7mi2+cebh+uEgfmFj99iNwToF3Eu9A=="/>
    </ext>
  </extLst>
</comments>
</file>

<file path=xl/sharedStrings.xml><?xml version="1.0" encoding="utf-8"?>
<sst xmlns="http://schemas.openxmlformats.org/spreadsheetml/2006/main" count="1145" uniqueCount="332">
  <si>
    <t xml:space="preserve">File Management System for the Thrive Subregional Folder </t>
  </si>
  <si>
    <t>Purpose</t>
  </si>
  <si>
    <t>Coachella/Monongo Basin</t>
  </si>
  <si>
    <t>Greater Riverside</t>
  </si>
  <si>
    <t>Western San Bernardino</t>
  </si>
  <si>
    <t>Ingestion Policy</t>
  </si>
  <si>
    <t>Notes:</t>
  </si>
  <si>
    <t>Upon ingestion files will be renamed, and the necessary information will be put into the File Catalog. File names will include their ID number, region acronym, a portion of the original title OR a short descriptive title, and the series number of that media (e.g. the third photo in a series will end with "03")</t>
  </si>
  <si>
    <t>OutreachName_DateofEvent_Title_SeriesNumber</t>
  </si>
  <si>
    <t>Example file name: 0001_cmb_gennasphoto_01.png</t>
  </si>
  <si>
    <t>RedDesert_11272023_InterviewWithPerson_01</t>
  </si>
  <si>
    <t xml:space="preserve">*Make naming automatic with calculation </t>
  </si>
  <si>
    <t>Metadata</t>
  </si>
  <si>
    <t>Files will be both emailed to us and also just dropped within the folders</t>
  </si>
  <si>
    <t>The following fields encompass the metadat collected in the "File Catalog" tab.</t>
  </si>
  <si>
    <t>Example</t>
  </si>
  <si>
    <t>Have two folders within each subregion: one as a "dumping ground" for uncataloged items, another for cataloged items.</t>
  </si>
  <si>
    <r>
      <rPr>
        <b/>
        <sz val="11"/>
        <color theme="1"/>
        <rFont val="Calibri"/>
      </rPr>
      <t xml:space="preserve">ID: </t>
    </r>
    <r>
      <rPr>
        <sz val="11"/>
        <color theme="1"/>
        <rFont val="Calibri"/>
      </rPr>
      <t>A unique ID given to a single file, consisting of the next incremental number and expressed with leading zeroes to 4 digits.</t>
    </r>
  </si>
  <si>
    <t xml:space="preserve">Add context to document: links within catalog should be to the endpoint. </t>
  </si>
  <si>
    <r>
      <rPr>
        <b/>
        <sz val="11"/>
        <color theme="1"/>
        <rFont val="Calibri"/>
      </rPr>
      <t xml:space="preserve">Date Received: </t>
    </r>
    <r>
      <rPr>
        <sz val="11"/>
        <color theme="1"/>
        <rFont val="Calibri"/>
      </rPr>
      <t>The date a files was received.</t>
    </r>
  </si>
  <si>
    <r>
      <rPr>
        <b/>
        <sz val="11"/>
        <color theme="1"/>
        <rFont val="Calibri"/>
      </rPr>
      <t xml:space="preserve">Media Type: </t>
    </r>
    <r>
      <rPr>
        <sz val="11"/>
        <color theme="1"/>
        <rFont val="Calibri"/>
      </rPr>
      <t>The type of file that was received.</t>
    </r>
  </si>
  <si>
    <t>Photo</t>
  </si>
  <si>
    <r>
      <rPr>
        <b/>
        <sz val="11"/>
        <color theme="1"/>
        <rFont val="Calibri"/>
      </rPr>
      <t xml:space="preserve">Raw Name: </t>
    </r>
    <r>
      <rPr>
        <sz val="11"/>
        <color theme="1"/>
        <rFont val="Calibri"/>
      </rPr>
      <t xml:space="preserve">The name of the file as it was originall received. </t>
    </r>
  </si>
  <si>
    <t>gennasphoto.png</t>
  </si>
  <si>
    <r>
      <rPr>
        <b/>
        <sz val="11"/>
        <color theme="1"/>
        <rFont val="Calibri"/>
      </rPr>
      <t xml:space="preserve">Formatted Name: </t>
    </r>
    <r>
      <rPr>
        <sz val="11"/>
        <color theme="1"/>
        <rFont val="Calibri"/>
      </rPr>
      <t>The new name of the file as designated by the ingestion policy.</t>
    </r>
  </si>
  <si>
    <t>0001_cmb_gennasphoto_01.png</t>
  </si>
  <si>
    <r>
      <rPr>
        <b/>
        <sz val="11"/>
        <color theme="1"/>
        <rFont val="Calibri"/>
      </rPr>
      <t xml:space="preserve">Media in Series: </t>
    </r>
    <r>
      <rPr>
        <sz val="11"/>
        <color theme="1"/>
        <rFont val="Calibri"/>
      </rPr>
      <t>The number of files that are included within a series (e.g. 5 for 5 videos)</t>
    </r>
  </si>
  <si>
    <r>
      <rPr>
        <b/>
        <sz val="11"/>
        <color theme="1"/>
        <rFont val="Calibri"/>
      </rPr>
      <t xml:space="preserve">Media From: </t>
    </r>
    <r>
      <rPr>
        <sz val="11"/>
        <color theme="1"/>
        <rFont val="Calibri"/>
      </rPr>
      <t>Who we received the media from.</t>
    </r>
  </si>
  <si>
    <t>Genna Hilbing</t>
  </si>
  <si>
    <r>
      <rPr>
        <b/>
        <sz val="11"/>
        <color theme="1"/>
        <rFont val="Calibri"/>
      </rPr>
      <t xml:space="preserve">Media From Email: </t>
    </r>
    <r>
      <rPr>
        <sz val="11"/>
        <color theme="1"/>
        <rFont val="Calibri"/>
      </rPr>
      <t>The email of who we received the file from.</t>
    </r>
  </si>
  <si>
    <t>genevieve.hilbing@energycenter.org</t>
  </si>
  <si>
    <r>
      <rPr>
        <b/>
        <sz val="11"/>
        <color theme="1"/>
        <rFont val="Calibri"/>
      </rPr>
      <t xml:space="preserve">Link to Media: </t>
    </r>
    <r>
      <rPr>
        <sz val="11"/>
        <color theme="1"/>
        <rFont val="Calibri"/>
      </rPr>
      <t>A link to the media within the Google Drive.</t>
    </r>
  </si>
  <si>
    <t>https://</t>
  </si>
  <si>
    <r>
      <rPr>
        <b/>
        <sz val="11"/>
        <color theme="1"/>
        <rFont val="Calibri"/>
      </rPr>
      <t xml:space="preserve">Region: </t>
    </r>
    <r>
      <rPr>
        <sz val="11"/>
        <color theme="1"/>
        <rFont val="Calibri"/>
      </rPr>
      <t>The region that a file is related to.</t>
    </r>
  </si>
  <si>
    <r>
      <rPr>
        <b/>
        <sz val="11"/>
        <color theme="1"/>
        <rFont val="Calibri"/>
      </rPr>
      <t xml:space="preserve">Description: </t>
    </r>
    <r>
      <rPr>
        <sz val="11"/>
        <color theme="1"/>
        <rFont val="Calibri"/>
      </rPr>
      <t>A short description of</t>
    </r>
    <r>
      <rPr>
        <b/>
        <sz val="11"/>
        <color theme="1"/>
        <rFont val="Calibri"/>
      </rPr>
      <t xml:space="preserve"> </t>
    </r>
    <r>
      <rPr>
        <sz val="11"/>
        <color theme="1"/>
        <rFont val="Calibri"/>
      </rPr>
      <t>the file.</t>
    </r>
  </si>
  <si>
    <t>This is a photo of nothing. This entry serves as an example for future entries.</t>
  </si>
  <si>
    <t>ID</t>
  </si>
  <si>
    <t>Date of Event</t>
  </si>
  <si>
    <t xml:space="preserve">Date Ingested (Date that file was cataloged) </t>
  </si>
  <si>
    <t>Media Type</t>
  </si>
  <si>
    <t>Raw Name (Name of file as it comes in)</t>
  </si>
  <si>
    <t>Region (Use Code on "Region Name Table")</t>
  </si>
  <si>
    <t>Event Name</t>
  </si>
  <si>
    <t>Unique Name (Use for all media in series, should be human readable)</t>
  </si>
  <si>
    <t>Additional notes for filename</t>
  </si>
  <si>
    <t>Number in Series</t>
  </si>
  <si>
    <t>Media in Series</t>
  </si>
  <si>
    <t>Formatted Name (Uses function)</t>
  </si>
  <si>
    <t>Media From</t>
  </si>
  <si>
    <t>Media From Email</t>
  </si>
  <si>
    <t>Description</t>
  </si>
  <si>
    <t>Consent Form Folder</t>
  </si>
  <si>
    <t>Coded (Y/N)</t>
  </si>
  <si>
    <t>CAC</t>
  </si>
  <si>
    <t>Example Photo</t>
  </si>
  <si>
    <t>Video</t>
  </si>
  <si>
    <t>IMG_1664.MOV</t>
  </si>
  <si>
    <t>Thrive Unplugged</t>
  </si>
  <si>
    <t>Interviews</t>
  </si>
  <si>
    <t>Makuo Okoma</t>
  </si>
  <si>
    <t>Makuo, Carolyn</t>
  </si>
  <si>
    <t>14 Interview video recordings with 1 participant each</t>
  </si>
  <si>
    <t>Thrive Unplugged_Consent Form_12_09_2023 (Responses)</t>
  </si>
  <si>
    <t>IMG_1665.MOV</t>
  </si>
  <si>
    <t>IMG_1666.MOV</t>
  </si>
  <si>
    <t>IMG_1667.MOV</t>
  </si>
  <si>
    <t>IMG_1668.MOV</t>
  </si>
  <si>
    <t>IMG_1669.MOV</t>
  </si>
  <si>
    <t>IMG_1670.MOV</t>
  </si>
  <si>
    <t>IMG_1671.MOV</t>
  </si>
  <si>
    <t>IMG_1672.MOV</t>
  </si>
  <si>
    <t>IMG_1673.MOV</t>
  </si>
  <si>
    <t>IMG_1674.MOV</t>
  </si>
  <si>
    <t>IMG_1713.MOV</t>
  </si>
  <si>
    <t>NA</t>
  </si>
  <si>
    <t>Survey Results</t>
  </si>
  <si>
    <t>Thrive_Community_Survey Results 2023-12-09_23.xlsx</t>
  </si>
  <si>
    <t>Community Survey</t>
  </si>
  <si>
    <t>English</t>
  </si>
  <si>
    <t>Survey results from Google Survey (Spanish and English), and 2 individual written responses</t>
  </si>
  <si>
    <t>SPANISH_Thrive_Community_Survey2023-12-11_23_44_55.xlsx</t>
  </si>
  <si>
    <t>Spanish</t>
  </si>
  <si>
    <t>A good Job.jpg</t>
  </si>
  <si>
    <t>Sticky Notes</t>
  </si>
  <si>
    <t>5 Photos of sticky notes on a wall for 4 different questions</t>
  </si>
  <si>
    <t>Art, Media, Design and Entertainment.jpg</t>
  </si>
  <si>
    <t>Environment and Energy.jpg</t>
  </si>
  <si>
    <t>good job.jpg</t>
  </si>
  <si>
    <t>Health.jpg</t>
  </si>
  <si>
    <t>Survey Answer</t>
  </si>
  <si>
    <t>Written Survey Response</t>
  </si>
  <si>
    <t>2 written repsonses to a survey</t>
  </si>
  <si>
    <t>IMG_1761.jpg</t>
  </si>
  <si>
    <t>BCL</t>
  </si>
  <si>
    <t>Workforce Event</t>
  </si>
  <si>
    <t>Photos of sticky notes</t>
  </si>
  <si>
    <t>24 photos of sticky notes</t>
  </si>
  <si>
    <t>IMG_1762.jpg</t>
  </si>
  <si>
    <t>IMG_1764.jpg</t>
  </si>
  <si>
    <t>IMG_1765.jpg</t>
  </si>
  <si>
    <t>IMG_1766.jpg</t>
  </si>
  <si>
    <t>IMG_1767.jpg</t>
  </si>
  <si>
    <t>IMG_1769.jpg</t>
  </si>
  <si>
    <t>IMG_1770.jpg</t>
  </si>
  <si>
    <t>IMG_1771.jpg</t>
  </si>
  <si>
    <t>IMG_1772.jpg</t>
  </si>
  <si>
    <t>IMG_1773.jpg</t>
  </si>
  <si>
    <t>IMG_1774.jpg</t>
  </si>
  <si>
    <t>IMG_1775.jpg</t>
  </si>
  <si>
    <t>IMG_1776.jpg</t>
  </si>
  <si>
    <t>IMG_1777.jpg</t>
  </si>
  <si>
    <t>IMG_1778.jpg</t>
  </si>
  <si>
    <t>IMG_1779.jpg</t>
  </si>
  <si>
    <t>IMG_1780.jpg</t>
  </si>
  <si>
    <t>IMG_1781.jpg</t>
  </si>
  <si>
    <t>IMG_1782.jpg</t>
  </si>
  <si>
    <t>IMG_1783.jpg</t>
  </si>
  <si>
    <t>IMG_1784.jpg</t>
  </si>
  <si>
    <t>IMG_1785.jpg</t>
  </si>
  <si>
    <t>IMG_1786.jpg</t>
  </si>
  <si>
    <t>Written Survey</t>
  </si>
  <si>
    <t>Copy of 2023 08 22 CERF AI  Table ? ?</t>
  </si>
  <si>
    <t>August Mexican Consort</t>
  </si>
  <si>
    <t>28 written survey responses; appreciative inquiry exercise</t>
  </si>
  <si>
    <t>Copy of 2023 08 22 CERF AI  Table ? Javier</t>
  </si>
  <si>
    <t>Copy of 2023 08 22 CERF AI  Table ? Karina Z</t>
  </si>
  <si>
    <t>Copy of 2023 08 22 CERF AI  Table ?? Name?</t>
  </si>
  <si>
    <t>Copy of 2023 08 22 CERF AI  Table 01 ???</t>
  </si>
  <si>
    <t>Copy of 2023 08 22 CERF AI  Table 01 ?</t>
  </si>
  <si>
    <t>Copy of 2023 08 22 CERF AI  Table 01 Alejandro R</t>
  </si>
  <si>
    <t>Copy of 2023 08 22 CERF AI  Table 01 Violeta Luis Bartando</t>
  </si>
  <si>
    <t>Copy of 2023 08 22 CERF AI  Table 02 Janet B</t>
  </si>
  <si>
    <t>Copy of 2023 08 22 CERF AI  Table 03 Florence M</t>
  </si>
  <si>
    <t>Copy of 2023 08 22 CERF AI  Table 05 Alma T</t>
  </si>
  <si>
    <t>Copy of 2023 08 22 CERF AI  Table 06 ??</t>
  </si>
  <si>
    <t>Copy of 2023 08 22 CERF AI  Table 07 Ebony B</t>
  </si>
  <si>
    <t>Copy of 2023 08 22 CERF AI  Table 07 Ivy B</t>
  </si>
  <si>
    <t>Copy of 2023 08 22 CERF AI  Table 07 Madison P</t>
  </si>
  <si>
    <t>Copy of 2023 08 22 CERF AI  Table 07 Tammy G</t>
  </si>
  <si>
    <t>Copy of 2023 08 22 CERF AI  Table 07 Tyler I</t>
  </si>
  <si>
    <t>Copy of 2023 08 22 CERF AI  Table 07 Victor</t>
  </si>
  <si>
    <t>Copy of 2023 08 22 CERF AI  Table 08 Esperenza</t>
  </si>
  <si>
    <t>Copy of 2023 08 22 CERF AI  Table 08 Francisco R</t>
  </si>
  <si>
    <t>Copy of 2023 08 22 CERF AI  Table 08 Vilma</t>
  </si>
  <si>
    <t>Copy of 2023 08 22 CERF AI  Table 08 Wilfredo A</t>
  </si>
  <si>
    <t>Copy of 2023 08 22 CERF AI  Table 09 ?</t>
  </si>
  <si>
    <t>Copy of 2023 08 22 CERF AI  Table 09 Andrew</t>
  </si>
  <si>
    <t>Copy of 2023 08 22 CERF AI  Table 09 Gaby R</t>
  </si>
  <si>
    <t>Copy of 2023 08 22 CERF AI  Table 09 Naida C</t>
  </si>
  <si>
    <t>Copy of 2023 08 22 CERF AI  Table 10 Gabriela S</t>
  </si>
  <si>
    <t>Copy of 2023 08 22 CERF AI  Table 10 R. Perry</t>
  </si>
  <si>
    <t>Meeting Notes</t>
  </si>
  <si>
    <t>Copy of CERF Sector Notes 10.5.23 FINAL</t>
  </si>
  <si>
    <t>WSB</t>
  </si>
  <si>
    <t>October Meeting</t>
  </si>
  <si>
    <t>Sticky notes and combined meetings notes</t>
  </si>
  <si>
    <t>Sticky notes</t>
  </si>
  <si>
    <t>Copy of Sector Notes- post its</t>
  </si>
  <si>
    <t>IMG_2453</t>
  </si>
  <si>
    <t>Makuo</t>
  </si>
  <si>
    <t>11 sticky note responses in Spanish</t>
  </si>
  <si>
    <t>IMG_2454</t>
  </si>
  <si>
    <t>IMG_2455</t>
  </si>
  <si>
    <t>IMG_2456</t>
  </si>
  <si>
    <t>IMG_2457</t>
  </si>
  <si>
    <t>IMG_2458</t>
  </si>
  <si>
    <t>IMG_2459</t>
  </si>
  <si>
    <t>IMG_2460</t>
  </si>
  <si>
    <t>IMG_2461</t>
  </si>
  <si>
    <t>IMG_2462</t>
  </si>
  <si>
    <t>IMG_2463</t>
  </si>
  <si>
    <t>Copy of Thrive West End - Outreach Breakout Notes 2-1-24</t>
  </si>
  <si>
    <t>February SRT Meeting</t>
  </si>
  <si>
    <t>Breakout Room Notes</t>
  </si>
  <si>
    <t>SRT</t>
  </si>
  <si>
    <t>Notes</t>
  </si>
  <si>
    <t>Notes, Starting Over Community Event Group 3 - Fatima</t>
  </si>
  <si>
    <t>GR</t>
  </si>
  <si>
    <t>Starting Over Community Event</t>
  </si>
  <si>
    <t>20240307_120039</t>
  </si>
  <si>
    <t>20240307_120042</t>
  </si>
  <si>
    <t>20240307_120053</t>
  </si>
  <si>
    <t>20240307_120114</t>
  </si>
  <si>
    <t>20240307_120120</t>
  </si>
  <si>
    <t>20240307_120126</t>
  </si>
  <si>
    <t>20240307_120149</t>
  </si>
  <si>
    <t>20240307_120209</t>
  </si>
  <si>
    <t>20240307_120224</t>
  </si>
  <si>
    <t>20240307_120229</t>
  </si>
  <si>
    <t>20240307_120237</t>
  </si>
  <si>
    <t>20240307_120306</t>
  </si>
  <si>
    <t>20240307_120343</t>
  </si>
  <si>
    <t>20240307_120402</t>
  </si>
  <si>
    <t>IMG_20240307_114903</t>
  </si>
  <si>
    <t>Participant Picture</t>
  </si>
  <si>
    <t>20240307_121128</t>
  </si>
  <si>
    <t>Video Interview</t>
  </si>
  <si>
    <t>20240307_122241</t>
  </si>
  <si>
    <t>IMG_0028</t>
  </si>
  <si>
    <t>Audio</t>
  </si>
  <si>
    <t>Brandy</t>
  </si>
  <si>
    <t>Audio Interview</t>
  </si>
  <si>
    <t>Kara</t>
  </si>
  <si>
    <t>Darin</t>
  </si>
  <si>
    <t>Mitzie</t>
  </si>
  <si>
    <t>ray</t>
  </si>
  <si>
    <t>Handout Answers</t>
  </si>
  <si>
    <t>Understanding Barriers and Crafting Solutions BG1.docx</t>
  </si>
  <si>
    <t>March SRT Meeting</t>
  </si>
  <si>
    <t>Understanding Barriers and Crafting Solutions BG2.docx</t>
  </si>
  <si>
    <t>Understanding Barriers and Crafting Solutions In-Person Groups</t>
  </si>
  <si>
    <t>1.mov</t>
  </si>
  <si>
    <t>2.mov</t>
  </si>
  <si>
    <t>3.mov</t>
  </si>
  <si>
    <t>4.mov</t>
  </si>
  <si>
    <t>5.mov</t>
  </si>
  <si>
    <t>Copy of IMG_3030.MOV</t>
  </si>
  <si>
    <t>GSB</t>
  </si>
  <si>
    <t>Youth Panel</t>
  </si>
  <si>
    <t>Youth Panel Video</t>
  </si>
  <si>
    <t>Copy of IMG_3032.MOV</t>
  </si>
  <si>
    <t>Summary</t>
  </si>
  <si>
    <t>Copy of 3-19 Southwestern Riverside SRT Meeting Summary</t>
  </si>
  <si>
    <t>SWRIV</t>
  </si>
  <si>
    <t>Meeting Summary</t>
  </si>
  <si>
    <t>Jin</t>
  </si>
  <si>
    <t>Meeting Recording</t>
  </si>
  <si>
    <t>Copy of video1163882944.mp4</t>
  </si>
  <si>
    <t>Meeting Zoom Recording</t>
  </si>
  <si>
    <t>Meeting Details</t>
  </si>
  <si>
    <t>Note from the meeting on the 3_22</t>
  </si>
  <si>
    <t>Committee Meeting</t>
  </si>
  <si>
    <t>Carolyn</t>
  </si>
  <si>
    <t>JamBoard Notes</t>
  </si>
  <si>
    <t>BCL Meeting_Barriers/Solutions_03/20/24</t>
  </si>
  <si>
    <t>GSB SRT_Barriers/Solutions_March</t>
  </si>
  <si>
    <t>Listening Session</t>
  </si>
  <si>
    <t>CAC Meeting_Barriers/Solutions_03/19/24</t>
  </si>
  <si>
    <t>JamBoard Screenshot</t>
  </si>
  <si>
    <t>Thrive -CAC - Jamboard, pg. 3</t>
  </si>
  <si>
    <t xml:space="preserve">Thrive -CAC, Jamboard, pg. 2 </t>
  </si>
  <si>
    <t>Thrive -Community, Arts &amp; Engagement - Google Jamboard</t>
  </si>
  <si>
    <t>Mentimeter Screenshot</t>
  </si>
  <si>
    <t>Thrive: CAC - Mentimeter, Ice Breaker</t>
  </si>
  <si>
    <t>Coachella/Morongo Basin SRT Meeting 03/29/24</t>
  </si>
  <si>
    <t>CMB</t>
  </si>
  <si>
    <t>March SRT Meeting Notes</t>
  </si>
  <si>
    <t>GSB SRT Meeting 03/19/24</t>
  </si>
  <si>
    <t>Conference Notes</t>
  </si>
  <si>
    <t>Back to the Future Youth Conf,Rough Notes</t>
  </si>
  <si>
    <t>Youth Conference</t>
  </si>
  <si>
    <t>GSB Youth Conference</t>
  </si>
  <si>
    <t>Fatima/Carolyn</t>
  </si>
  <si>
    <t>SRT Meeting Notes</t>
  </si>
  <si>
    <t>Thrive april notes 1.jpg</t>
  </si>
  <si>
    <t>April SRT Meeting</t>
  </si>
  <si>
    <t>April SRT Meeting Notes</t>
  </si>
  <si>
    <t>Connie</t>
  </si>
  <si>
    <t>For meta analysis</t>
  </si>
  <si>
    <t>thrive april notes 2.jpg</t>
  </si>
  <si>
    <t>thrive notes 3.jpg</t>
  </si>
  <si>
    <t>GSB_AprilSRTMeetingNotes</t>
  </si>
  <si>
    <t>Strategy Feedback</t>
  </si>
  <si>
    <t>GRIV Strategic Development Reviewer Feedback</t>
  </si>
  <si>
    <t>GRIV</t>
  </si>
  <si>
    <t>May Strategy Feedback</t>
  </si>
  <si>
    <t>WSB Thrive April Review Committee Meeting</t>
  </si>
  <si>
    <t>April Strategy Feedback</t>
  </si>
  <si>
    <t>WSB SRT Feedback</t>
  </si>
  <si>
    <t>Coachella/Morongo SRT Meeting Notes_05/08/24</t>
  </si>
  <si>
    <t>May SRT Meeting Notes</t>
  </si>
  <si>
    <t>SWRIV Strategy Feedback</t>
  </si>
  <si>
    <t>Thrive Inland SoCal_ Regional Economic Growth Strategy Plan Feedback</t>
  </si>
  <si>
    <t>WBW Catalyst Idea - WBW Catalyst Idea</t>
  </si>
  <si>
    <t>GSB_MayReviewMeeting_05/13/24</t>
  </si>
  <si>
    <t>Unknown</t>
  </si>
  <si>
    <t>Copy of High Desert SRT Review Feedback Questions</t>
  </si>
  <si>
    <t>HD</t>
  </si>
  <si>
    <t>4/30 &amp; 5/24</t>
  </si>
  <si>
    <t xml:space="preserve">Thrive West End Draft Plan Review </t>
  </si>
  <si>
    <t>Listening Session Notes</t>
  </si>
  <si>
    <t>Copy of 3/28 Reentry Conference Listening Session- Key Takeaways</t>
  </si>
  <si>
    <t>Reentry Conference Listening Session</t>
  </si>
  <si>
    <t>Reentry Conference Listening Session Notes</t>
  </si>
  <si>
    <t>Review Committee Notes</t>
  </si>
  <si>
    <t>6/6 High Desert Reviewer Committee Meeting Notes</t>
  </si>
  <si>
    <t>Reviewer Committee</t>
  </si>
  <si>
    <t>Copy of 04/05 California Indian Manpower Consortium Feedback</t>
  </si>
  <si>
    <t>California Indian Manpower Consortium</t>
  </si>
  <si>
    <t>Key Takeaways</t>
  </si>
  <si>
    <t>Copy of BGC Listening Session Feedback</t>
  </si>
  <si>
    <t>Banning Boys &amp; Girls Club</t>
  </si>
  <si>
    <t>Key Takeaway Notes</t>
  </si>
  <si>
    <t>Written Notes</t>
  </si>
  <si>
    <t>Copy of BGC ListeningSession_1of3 2024-04-16</t>
  </si>
  <si>
    <t>Copy of BGC_ListeningSession_2of3_2024-04-16</t>
  </si>
  <si>
    <t>Copy of BGC_ListeningSession_3of3_2024-04-16</t>
  </si>
  <si>
    <t>Survey Responses</t>
  </si>
  <si>
    <t>Copy of Thrive Youth Survey  (Responses)</t>
  </si>
  <si>
    <t>GSB SRT May Meeting_Nonprofit Panel_05/28/24</t>
  </si>
  <si>
    <t>Nonprofit Panel</t>
  </si>
  <si>
    <t>THRIVE meeting agenda and notes 6.13_ High Desert</t>
  </si>
  <si>
    <t>June SRT Meeting</t>
  </si>
  <si>
    <t>GSB SRT June Meeting_06/25/24</t>
  </si>
  <si>
    <t>Date Ingested</t>
  </si>
  <si>
    <t>Raw Name</t>
  </si>
  <si>
    <t>Unique Name (Use for all media in series)</t>
  </si>
  <si>
    <t>Format Name Function</t>
  </si>
  <si>
    <t>Formatted Name</t>
  </si>
  <si>
    <t>Link to Media</t>
  </si>
  <si>
    <t>Example Interview</t>
  </si>
  <si>
    <t>0000_cmb_gennasphoto_01.png</t>
  </si>
  <si>
    <t>Videos</t>
  </si>
  <si>
    <t>1209_CAC_Interviews 1-14 (Thrive Unplugged)</t>
  </si>
  <si>
    <t>1209_CAC_SurveyResults 1-4 (Thrive Unplugged)</t>
  </si>
  <si>
    <t>Photos</t>
  </si>
  <si>
    <t>1209_CAC_Photos 1-5 (Thrive Unplugged)</t>
  </si>
  <si>
    <t>Photos - sticky notes</t>
  </si>
  <si>
    <t>Business_event_12/13/2023</t>
  </si>
  <si>
    <t>Written Survey Responses</t>
  </si>
  <si>
    <t>???</t>
  </si>
  <si>
    <t>August BCL Event</t>
  </si>
  <si>
    <t>28 written survey responses</t>
  </si>
  <si>
    <t>Sticky notes &amp; combined meeting notes</t>
  </si>
  <si>
    <t>Karen May</t>
  </si>
  <si>
    <t>WSB October Meeting</t>
  </si>
  <si>
    <t>1 PDF of sticky notes and 1 PDF of combined meeting notes</t>
  </si>
  <si>
    <t>Region</t>
  </si>
  <si>
    <t>Acronym</t>
  </si>
  <si>
    <t>CAC Committee</t>
  </si>
  <si>
    <t>BCL Committee</t>
  </si>
  <si>
    <t>The purpose of this document was to serve as a catalog for files within the Thrive Subregional Googe Drive folder. A full version of this document as well as the items mentioned can be requested through access to the private archive.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</si>
</sst>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3" x14ac:knownFonts="1">
    <font>
      <sz val="11"/>
      <color theme="1"/>
      <name val="Calibri"/>
      <scheme val="minor"/>
    </font>
    <font>
      <b/>
      <sz val="20"/>
      <color theme="1"/>
      <name val="Calibri"/>
    </font>
    <font>
      <u/>
      <sz val="14"/>
      <color theme="1"/>
      <name val="Calibri"/>
    </font>
    <font>
      <sz val="11"/>
      <color theme="1"/>
      <name val="Calibri"/>
    </font>
    <font>
      <u/>
      <sz val="11"/>
      <color theme="10"/>
      <name val="Calibri"/>
    </font>
    <font>
      <sz val="11"/>
      <color theme="1"/>
      <name val="Calibri"/>
    </font>
    <font>
      <b/>
      <sz val="11"/>
      <color theme="1"/>
      <name val="Calibri"/>
    </font>
    <font>
      <u/>
      <sz val="11"/>
      <color theme="10"/>
      <name val="Calibri"/>
    </font>
    <font>
      <u/>
      <sz val="11"/>
      <color theme="10"/>
      <name val="Calibri"/>
    </font>
    <font>
      <sz val="11"/>
      <color rgb="FF000000"/>
      <name val="Calibri"/>
    </font>
    <font>
      <u/>
      <sz val="11"/>
      <color theme="1"/>
      <name val="Calibri"/>
    </font>
    <font>
      <u/>
      <sz val="11"/>
      <color theme="10"/>
      <name val="Calibri"/>
    </font>
    <font>
      <u/>
      <sz val="11"/>
      <color theme="1"/>
      <name val="Calibri"/>
    </font>
  </fonts>
  <fills count="6">
    <fill>
      <patternFill patternType="none"/>
    </fill>
    <fill>
      <patternFill patternType="gray125"/>
    </fill>
    <fill>
      <patternFill patternType="solid">
        <fgColor rgb="FF70AD47"/>
        <bgColor rgb="FF70AD47"/>
      </patternFill>
    </fill>
    <fill>
      <patternFill patternType="solid">
        <fgColor rgb="FFF4CCCC"/>
        <bgColor rgb="FFF4CCCC"/>
      </patternFill>
    </fill>
    <fill>
      <patternFill patternType="solid">
        <fgColor rgb="FFE2EFD9"/>
        <bgColor rgb="FFE2EFD9"/>
      </patternFill>
    </fill>
    <fill>
      <patternFill patternType="solid">
        <fgColor rgb="FFD9E2F3"/>
        <bgColor rgb="FFD9E2F3"/>
      </patternFill>
    </fill>
  </fills>
  <borders count="6">
    <border>
      <left/>
      <right/>
      <top/>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s>
  <cellStyleXfs count="1">
    <xf numFmtId="0" fontId="0" fillId="0" borderId="0"/>
  </cellStyleXfs>
  <cellXfs count="52">
    <xf numFmtId="0" fontId="0" fillId="0" borderId="0" xfId="0"/>
    <xf numFmtId="0" fontId="1" fillId="0" borderId="0" xfId="0" applyFont="1"/>
    <xf numFmtId="0" fontId="2" fillId="0" borderId="0" xfId="0" applyFont="1"/>
    <xf numFmtId="0" fontId="3" fillId="0" borderId="0" xfId="0" applyFont="1" applyAlignment="1">
      <alignment wrapText="1"/>
    </xf>
    <xf numFmtId="0" fontId="4" fillId="0" borderId="0" xfId="0" applyFont="1" applyAlignment="1">
      <alignment horizontal="right"/>
    </xf>
    <xf numFmtId="0" fontId="5" fillId="0" borderId="0" xfId="0" applyFont="1"/>
    <xf numFmtId="0" fontId="6" fillId="0" borderId="0" xfId="0" applyFont="1"/>
    <xf numFmtId="164" fontId="6" fillId="0" borderId="0" xfId="0" applyNumberFormat="1" applyFont="1" applyAlignment="1">
      <alignment wrapText="1"/>
    </xf>
    <xf numFmtId="164" fontId="3" fillId="0" borderId="1" xfId="0" applyNumberFormat="1" applyFont="1" applyBorder="1"/>
    <xf numFmtId="0" fontId="6" fillId="0" borderId="0" xfId="0" applyFont="1" applyAlignment="1">
      <alignment wrapText="1"/>
    </xf>
    <xf numFmtId="14" fontId="3" fillId="0" borderId="2" xfId="0" applyNumberFormat="1" applyFont="1" applyBorder="1"/>
    <xf numFmtId="0" fontId="3" fillId="0" borderId="2" xfId="0" applyFont="1" applyBorder="1"/>
    <xf numFmtId="0" fontId="7" fillId="0" borderId="2" xfId="0" applyFont="1" applyBorder="1"/>
    <xf numFmtId="0" fontId="3" fillId="0" borderId="3" xfId="0" applyFont="1" applyBorder="1" applyAlignment="1">
      <alignment wrapText="1"/>
    </xf>
    <xf numFmtId="164" fontId="3" fillId="2" borderId="0" xfId="0" applyNumberFormat="1" applyFont="1" applyFill="1" applyAlignment="1">
      <alignment wrapText="1"/>
    </xf>
    <xf numFmtId="0" fontId="5" fillId="2" borderId="0" xfId="0" applyFont="1" applyFill="1" applyAlignment="1">
      <alignment wrapText="1"/>
    </xf>
    <xf numFmtId="0" fontId="5" fillId="0" borderId="0" xfId="0" applyFont="1" applyAlignment="1">
      <alignment wrapText="1"/>
    </xf>
    <xf numFmtId="164" fontId="3" fillId="3" borderId="0" xfId="0" applyNumberFormat="1" applyFont="1" applyFill="1"/>
    <xf numFmtId="14" fontId="3" fillId="3" borderId="0" xfId="0" applyNumberFormat="1" applyFont="1" applyFill="1"/>
    <xf numFmtId="0" fontId="5" fillId="3" borderId="0" xfId="0" applyFont="1" applyFill="1"/>
    <xf numFmtId="0" fontId="8" fillId="3" borderId="0" xfId="0" applyFont="1" applyFill="1"/>
    <xf numFmtId="0" fontId="5" fillId="3" borderId="0" xfId="0" applyFont="1" applyFill="1" applyAlignment="1">
      <alignment wrapText="1"/>
    </xf>
    <xf numFmtId="0" fontId="5" fillId="4" borderId="0" xfId="0" applyFont="1" applyFill="1"/>
    <xf numFmtId="164" fontId="9" fillId="5" borderId="4" xfId="0" applyNumberFormat="1" applyFont="1" applyFill="1" applyBorder="1" applyAlignment="1">
      <alignment horizontal="right"/>
    </xf>
    <xf numFmtId="14" fontId="9" fillId="5" borderId="5" xfId="0" applyNumberFormat="1" applyFont="1" applyFill="1" applyBorder="1" applyAlignment="1">
      <alignment horizontal="right"/>
    </xf>
    <xf numFmtId="0" fontId="9" fillId="5" borderId="5" xfId="0" applyFont="1" applyFill="1" applyBorder="1"/>
    <xf numFmtId="0" fontId="5" fillId="5" borderId="0" xfId="0" applyFont="1" applyFill="1"/>
    <xf numFmtId="0" fontId="5" fillId="5" borderId="0" xfId="0" applyFont="1" applyFill="1" applyAlignment="1">
      <alignment wrapText="1"/>
    </xf>
    <xf numFmtId="0" fontId="10" fillId="5" borderId="0" xfId="0" applyFont="1" applyFill="1"/>
    <xf numFmtId="164" fontId="9" fillId="4" borderId="4" xfId="0" applyNumberFormat="1" applyFont="1" applyFill="1" applyBorder="1" applyAlignment="1">
      <alignment horizontal="right"/>
    </xf>
    <xf numFmtId="14" fontId="9" fillId="4" borderId="5" xfId="0" applyNumberFormat="1" applyFont="1" applyFill="1" applyBorder="1" applyAlignment="1">
      <alignment horizontal="right"/>
    </xf>
    <xf numFmtId="0" fontId="9" fillId="4" borderId="5" xfId="0" applyFont="1" applyFill="1" applyBorder="1"/>
    <xf numFmtId="0" fontId="5" fillId="4" borderId="0" xfId="0" applyFont="1" applyFill="1" applyAlignment="1">
      <alignment wrapText="1"/>
    </xf>
    <xf numFmtId="14" fontId="3" fillId="4" borderId="0" xfId="0" applyNumberFormat="1" applyFont="1" applyFill="1"/>
    <xf numFmtId="14" fontId="5" fillId="4" borderId="0" xfId="0" applyNumberFormat="1" applyFont="1" applyFill="1"/>
    <xf numFmtId="14" fontId="3" fillId="5" borderId="0" xfId="0" applyNumberFormat="1" applyFont="1" applyFill="1"/>
    <xf numFmtId="14" fontId="5" fillId="5" borderId="0" xfId="0" applyNumberFormat="1" applyFont="1" applyFill="1"/>
    <xf numFmtId="164" fontId="3" fillId="4" borderId="0" xfId="0" applyNumberFormat="1" applyFont="1" applyFill="1"/>
    <xf numFmtId="164" fontId="3" fillId="5" borderId="0" xfId="0" applyNumberFormat="1" applyFont="1" applyFill="1"/>
    <xf numFmtId="0" fontId="3" fillId="4" borderId="0" xfId="0" applyFont="1" applyFill="1"/>
    <xf numFmtId="0" fontId="3" fillId="5" borderId="0" xfId="0" applyFont="1" applyFill="1"/>
    <xf numFmtId="164" fontId="3" fillId="5" borderId="0" xfId="0" applyNumberFormat="1" applyFont="1" applyFill="1" applyAlignment="1">
      <alignment horizontal="right"/>
    </xf>
    <xf numFmtId="14" fontId="3" fillId="5" borderId="0" xfId="0" applyNumberFormat="1" applyFont="1" applyFill="1" applyAlignment="1">
      <alignment horizontal="right"/>
    </xf>
    <xf numFmtId="0" fontId="3" fillId="5" borderId="0" xfId="0" applyFont="1" applyFill="1" applyAlignment="1">
      <alignment horizontal="right"/>
    </xf>
    <xf numFmtId="0" fontId="3" fillId="0" borderId="0" xfId="0" applyFont="1"/>
    <xf numFmtId="164" fontId="3" fillId="4" borderId="0" xfId="0" applyNumberFormat="1" applyFont="1" applyFill="1" applyAlignment="1">
      <alignment horizontal="right"/>
    </xf>
    <xf numFmtId="14" fontId="3" fillId="4" borderId="0" xfId="0" applyNumberFormat="1" applyFont="1" applyFill="1" applyAlignment="1">
      <alignment horizontal="right"/>
    </xf>
    <xf numFmtId="0" fontId="3" fillId="4" borderId="0" xfId="0" applyFont="1" applyFill="1" applyAlignment="1">
      <alignment horizontal="right"/>
    </xf>
    <xf numFmtId="164" fontId="3" fillId="0" borderId="0" xfId="0" applyNumberFormat="1" applyFont="1"/>
    <xf numFmtId="14" fontId="3" fillId="0" borderId="0" xfId="0" applyNumberFormat="1" applyFont="1"/>
    <xf numFmtId="0" fontId="11" fillId="0" borderId="0" xfId="0" applyFont="1"/>
    <xf numFmtId="0" fontId="12" fillId="0" borderId="0" xfId="0" applyFont="1"/>
  </cellXfs>
  <cellStyles count="1">
    <cellStyle name="Normal" xfId="0" builtinId="0"/>
  </cellStyles>
  <dxfs count="4">
    <dxf>
      <fill>
        <patternFill patternType="solid">
          <fgColor rgb="FFB7E1CD"/>
          <bgColor rgb="FFB7E1CD"/>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1">
    <tableStyle name="File Catalo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467350" cy="3048000"/>
    <xdr:pic>
      <xdr:nvPicPr>
        <xdr:cNvPr id="2" name="image2.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581025</xdr:colOff>
      <xdr:row>0</xdr:row>
      <xdr:rowOff>0</xdr:rowOff>
    </xdr:from>
    <xdr:ext cx="8915400" cy="467677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Q8">
  <tableColumns count="17">
    <tableColumn id="1" xr3:uid="{00000000-0010-0000-0000-000001000000}" name="ID"/>
    <tableColumn id="2" xr3:uid="{00000000-0010-0000-0000-000002000000}" name="Date of Event"/>
    <tableColumn id="3" xr3:uid="{00000000-0010-0000-0000-000003000000}" name="Date Ingested"/>
    <tableColumn id="4" xr3:uid="{00000000-0010-0000-0000-000004000000}" name="Media Type"/>
    <tableColumn id="5" xr3:uid="{00000000-0010-0000-0000-000005000000}" name="Raw Name"/>
    <tableColumn id="6" xr3:uid="{00000000-0010-0000-0000-000006000000}" name="Region (Use Code on &quot;Region Name Table&quot;)"/>
    <tableColumn id="7" xr3:uid="{00000000-0010-0000-0000-000007000000}" name="Event Name"/>
    <tableColumn id="8" xr3:uid="{00000000-0010-0000-0000-000008000000}" name="Unique Name (Use for all media in series)"/>
    <tableColumn id="9" xr3:uid="{00000000-0010-0000-0000-000009000000}" name="Number in Series"/>
    <tableColumn id="10" xr3:uid="{00000000-0010-0000-0000-00000A000000}" name="Format Name Function"/>
    <tableColumn id="11" xr3:uid="{00000000-0010-0000-0000-00000B000000}" name="Formatted Name"/>
    <tableColumn id="12" xr3:uid="{00000000-0010-0000-0000-00000C000000}" name="Media in Series"/>
    <tableColumn id="13" xr3:uid="{00000000-0010-0000-0000-00000D000000}" name="Media From"/>
    <tableColumn id="14" xr3:uid="{00000000-0010-0000-0000-00000E000000}" name="Media From Email"/>
    <tableColumn id="15" xr3:uid="{00000000-0010-0000-0000-00000F000000}" name="Link to Media"/>
    <tableColumn id="16" xr3:uid="{00000000-0010-0000-0000-000010000000}" name="Description"/>
    <tableColumn id="17" xr3:uid="{00000000-0010-0000-0000-000011000000}" name="Consent Form Folder"/>
  </tableColumns>
  <tableStyleInfo name="File Catalo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enevieve.hilbing@energycenter.or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IWAUIroiA0aBhS_7OukFBWJy6-8_IIv7stIWKshwLT0/edit?usp=sharing" TargetMode="External"/><Relationship Id="rId1" Type="http://schemas.openxmlformats.org/officeDocument/2006/relationships/hyperlink" Target="mailto:genevieve.hilbing@energycenter.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EiQx5ttICJS0ZfMoy8sjVa6oJh3slCiL?usp=drive_link" TargetMode="External"/><Relationship Id="rId3" Type="http://schemas.openxmlformats.org/officeDocument/2006/relationships/hyperlink" Target="https://docs.google.com/spreadsheets/d/1IWAUIroiA0aBhS_7OukFBWJy6-8_IIv7stIWKshwLT0/edit?usp=sharing" TargetMode="External"/><Relationship Id="rId7" Type="http://schemas.openxmlformats.org/officeDocument/2006/relationships/hyperlink" Target="https://drive.google.com/drive/folders/1MrV95fTapl_b48JpW3sb6p3Qa-B52Uba?usp=drive_link" TargetMode="External"/><Relationship Id="rId2" Type="http://schemas.openxmlformats.org/officeDocument/2006/relationships/hyperlink" Target="https://drive.google.com/drive/folders/1Z4ost1FbDx-syDuUXozKpuCZmqbHn5nT?usp=drive_link" TargetMode="External"/><Relationship Id="rId1" Type="http://schemas.openxmlformats.org/officeDocument/2006/relationships/hyperlink" Target="mailto:genevieve.hilbing@energycenter.org" TargetMode="External"/><Relationship Id="rId6" Type="http://schemas.openxmlformats.org/officeDocument/2006/relationships/hyperlink" Target="https://drive.google.com/drive/folders/1TxO3GqmQrxBHYt1lY1QnCxcx6zTzGykM?usp=drive_link" TargetMode="External"/><Relationship Id="rId11" Type="http://schemas.openxmlformats.org/officeDocument/2006/relationships/comments" Target="../comments1.xml"/><Relationship Id="rId5" Type="http://schemas.openxmlformats.org/officeDocument/2006/relationships/hyperlink" Target="https://drive.google.com/drive/folders/1VpNK-T96DYIxycCgmccs0KE8J0jhunUF?usp=drive_link" TargetMode="External"/><Relationship Id="rId10" Type="http://schemas.openxmlformats.org/officeDocument/2006/relationships/table" Target="../tables/table1.xml"/><Relationship Id="rId4" Type="http://schemas.openxmlformats.org/officeDocument/2006/relationships/hyperlink" Target="https://drive.google.com/drive/folders/1x4_qxK_iknKU-VJRbAdceALNEYKATcOL?usp=drive_link"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topLeftCell="A4" workbookViewId="0">
      <selection activeCell="B18" sqref="B18"/>
    </sheetView>
  </sheetViews>
  <sheetFormatPr defaultColWidth="14.42578125" defaultRowHeight="15" customHeight="1" x14ac:dyDescent="0.25"/>
  <cols>
    <col min="1" max="1" width="59.7109375" customWidth="1"/>
    <col min="2" max="2" width="34.28515625" customWidth="1"/>
    <col min="3" max="26" width="8.7109375" customWidth="1"/>
  </cols>
  <sheetData>
    <row r="1" spans="1:1" ht="26.25" x14ac:dyDescent="0.4">
      <c r="A1" s="1" t="s">
        <v>0</v>
      </c>
    </row>
    <row r="3" spans="1:1" ht="18.75" x14ac:dyDescent="0.3">
      <c r="A3" s="2" t="s">
        <v>1</v>
      </c>
    </row>
    <row r="4" spans="1:1" ht="60" x14ac:dyDescent="0.25">
      <c r="A4" s="3" t="s">
        <v>331</v>
      </c>
    </row>
    <row r="6" spans="1:1" ht="18.75" x14ac:dyDescent="0.3">
      <c r="A6" s="2"/>
    </row>
    <row r="7" spans="1:1" x14ac:dyDescent="0.25">
      <c r="A7" s="3"/>
    </row>
    <row r="8" spans="1:1" x14ac:dyDescent="0.25">
      <c r="A8" s="4"/>
    </row>
    <row r="9" spans="1:1" x14ac:dyDescent="0.25">
      <c r="A9" s="4"/>
    </row>
    <row r="10" spans="1:1" x14ac:dyDescent="0.25">
      <c r="A10" s="4"/>
    </row>
    <row r="11" spans="1:1" x14ac:dyDescent="0.25">
      <c r="A11" s="4"/>
    </row>
    <row r="12" spans="1:1" x14ac:dyDescent="0.25">
      <c r="A12" s="4"/>
    </row>
    <row r="13" spans="1:1" x14ac:dyDescent="0.25">
      <c r="A13" s="4"/>
    </row>
    <row r="14" spans="1:1" x14ac:dyDescent="0.25">
      <c r="A14" s="4"/>
    </row>
    <row r="15" spans="1:1" x14ac:dyDescent="0.25">
      <c r="A15" s="4"/>
    </row>
    <row r="17" spans="1:7" ht="18.75" x14ac:dyDescent="0.3">
      <c r="A17" s="2" t="s">
        <v>5</v>
      </c>
      <c r="G17" s="5" t="s">
        <v>6</v>
      </c>
    </row>
    <row r="18" spans="1:7" ht="75" x14ac:dyDescent="0.25">
      <c r="A18" s="3" t="s">
        <v>7</v>
      </c>
      <c r="G18" s="5" t="s">
        <v>8</v>
      </c>
    </row>
    <row r="19" spans="1:7" x14ac:dyDescent="0.25">
      <c r="A19" s="5" t="s">
        <v>9</v>
      </c>
      <c r="G19" s="5" t="s">
        <v>10</v>
      </c>
    </row>
    <row r="20" spans="1:7" x14ac:dyDescent="0.25">
      <c r="G20" s="5" t="s">
        <v>11</v>
      </c>
    </row>
    <row r="21" spans="1:7" ht="15.75" customHeight="1" x14ac:dyDescent="0.3">
      <c r="A21" s="2" t="s">
        <v>12</v>
      </c>
      <c r="G21" s="5" t="s">
        <v>13</v>
      </c>
    </row>
    <row r="22" spans="1:7" ht="15.75" customHeight="1" x14ac:dyDescent="0.25">
      <c r="A22" s="3" t="s">
        <v>14</v>
      </c>
      <c r="B22" s="6" t="s">
        <v>15</v>
      </c>
      <c r="G22" s="5" t="s">
        <v>16</v>
      </c>
    </row>
    <row r="23" spans="1:7" ht="15.75" customHeight="1" x14ac:dyDescent="0.25">
      <c r="A23" s="7" t="s">
        <v>17</v>
      </c>
      <c r="B23" s="8">
        <v>0</v>
      </c>
      <c r="G23" s="5" t="s">
        <v>18</v>
      </c>
    </row>
    <row r="24" spans="1:7" ht="15.75" customHeight="1" x14ac:dyDescent="0.25">
      <c r="A24" s="9" t="s">
        <v>19</v>
      </c>
      <c r="B24" s="10">
        <v>45274</v>
      </c>
    </row>
    <row r="25" spans="1:7" ht="15.75" customHeight="1" x14ac:dyDescent="0.25">
      <c r="A25" s="9" t="s">
        <v>20</v>
      </c>
      <c r="B25" s="11" t="s">
        <v>21</v>
      </c>
    </row>
    <row r="26" spans="1:7" ht="15.75" customHeight="1" x14ac:dyDescent="0.25">
      <c r="A26" s="9" t="s">
        <v>22</v>
      </c>
      <c r="B26" s="11" t="s">
        <v>23</v>
      </c>
    </row>
    <row r="27" spans="1:7" ht="15.75" customHeight="1" x14ac:dyDescent="0.25">
      <c r="A27" s="9" t="s">
        <v>24</v>
      </c>
      <c r="B27" s="11" t="s">
        <v>25</v>
      </c>
    </row>
    <row r="28" spans="1:7" ht="15.75" customHeight="1" x14ac:dyDescent="0.25">
      <c r="A28" s="9" t="s">
        <v>26</v>
      </c>
      <c r="B28" s="11">
        <v>1</v>
      </c>
    </row>
    <row r="29" spans="1:7" ht="15.75" customHeight="1" x14ac:dyDescent="0.25">
      <c r="A29" s="9" t="s">
        <v>27</v>
      </c>
      <c r="B29" s="11" t="s">
        <v>28</v>
      </c>
    </row>
    <row r="30" spans="1:7" ht="15.75" customHeight="1" x14ac:dyDescent="0.25">
      <c r="A30" s="9" t="s">
        <v>29</v>
      </c>
      <c r="B30" s="12" t="s">
        <v>30</v>
      </c>
    </row>
    <row r="31" spans="1:7" ht="15.75" customHeight="1" x14ac:dyDescent="0.25">
      <c r="A31" s="9" t="s">
        <v>31</v>
      </c>
      <c r="B31" s="12" t="s">
        <v>32</v>
      </c>
    </row>
    <row r="32" spans="1:7" ht="15.75" customHeight="1" x14ac:dyDescent="0.25">
      <c r="A32" s="9" t="s">
        <v>33</v>
      </c>
      <c r="B32" s="11" t="s">
        <v>2</v>
      </c>
    </row>
    <row r="33" spans="1:2" ht="15.75" customHeight="1" x14ac:dyDescent="0.25">
      <c r="A33" s="9" t="s">
        <v>34</v>
      </c>
      <c r="B33" s="13" t="s">
        <v>35</v>
      </c>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0" r:id="rId1" xr:uid="{00000000-0004-0000-0000-000006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45"/>
  <sheetViews>
    <sheetView workbookViewId="0">
      <pane ySplit="1" topLeftCell="A42" activePane="bottomLeft" state="frozen"/>
      <selection pane="bottomLeft" activeCell="N71" sqref="N71"/>
    </sheetView>
  </sheetViews>
  <sheetFormatPr defaultColWidth="14.42578125" defaultRowHeight="15" customHeight="1" x14ac:dyDescent="0.25"/>
  <cols>
    <col min="1" max="1" width="5.140625" customWidth="1"/>
    <col min="2" max="2" width="15.140625" customWidth="1"/>
    <col min="3" max="3" width="13.7109375" customWidth="1"/>
    <col min="4" max="4" width="21.28515625" customWidth="1"/>
    <col min="5" max="5" width="55.28515625" customWidth="1"/>
    <col min="6" max="6" width="14.7109375" customWidth="1"/>
    <col min="7" max="7" width="24.42578125" customWidth="1"/>
    <col min="8" max="8" width="20.42578125" customWidth="1"/>
    <col min="9" max="9" width="10" customWidth="1"/>
    <col min="10" max="10" width="9" customWidth="1"/>
    <col min="11" max="11" width="9.7109375" customWidth="1"/>
    <col min="12" max="12" width="58" customWidth="1"/>
    <col min="13" max="13" width="15.42578125" customWidth="1"/>
    <col min="14" max="14" width="35" customWidth="1"/>
    <col min="15" max="15" width="49.28515625" customWidth="1"/>
    <col min="16" max="16" width="19.5703125" customWidth="1"/>
    <col min="17" max="28" width="8.7109375" customWidth="1"/>
  </cols>
  <sheetData>
    <row r="1" spans="1:28" ht="60" x14ac:dyDescent="0.25">
      <c r="A1" s="14" t="s">
        <v>36</v>
      </c>
      <c r="B1" s="14" t="s">
        <v>37</v>
      </c>
      <c r="C1" s="15" t="s">
        <v>38</v>
      </c>
      <c r="D1" s="15" t="s">
        <v>39</v>
      </c>
      <c r="E1" s="15" t="s">
        <v>40</v>
      </c>
      <c r="F1" s="15" t="s">
        <v>41</v>
      </c>
      <c r="G1" s="15" t="s">
        <v>42</v>
      </c>
      <c r="H1" s="15" t="s">
        <v>43</v>
      </c>
      <c r="I1" s="15" t="s">
        <v>44</v>
      </c>
      <c r="J1" s="15" t="s">
        <v>45</v>
      </c>
      <c r="K1" s="15" t="s">
        <v>46</v>
      </c>
      <c r="L1" s="15" t="s">
        <v>47</v>
      </c>
      <c r="M1" s="15" t="s">
        <v>48</v>
      </c>
      <c r="N1" s="15" t="s">
        <v>49</v>
      </c>
      <c r="O1" s="15" t="s">
        <v>50</v>
      </c>
      <c r="P1" s="15" t="s">
        <v>51</v>
      </c>
      <c r="Q1" s="15" t="s">
        <v>52</v>
      </c>
      <c r="R1" s="16"/>
      <c r="S1" s="16"/>
      <c r="T1" s="16"/>
      <c r="U1" s="16"/>
      <c r="V1" s="16"/>
      <c r="W1" s="16"/>
      <c r="X1" s="16"/>
      <c r="Y1" s="16"/>
      <c r="Z1" s="16"/>
      <c r="AA1" s="16"/>
      <c r="AB1" s="16"/>
    </row>
    <row r="2" spans="1:28" ht="15.75" customHeight="1" x14ac:dyDescent="0.25">
      <c r="A2" s="17">
        <v>0</v>
      </c>
      <c r="B2" s="18">
        <v>45269</v>
      </c>
      <c r="C2" s="18">
        <v>45274</v>
      </c>
      <c r="D2" s="19" t="s">
        <v>21</v>
      </c>
      <c r="E2" s="19" t="s">
        <v>23</v>
      </c>
      <c r="F2" s="19" t="s">
        <v>53</v>
      </c>
      <c r="G2" s="19" t="s">
        <v>15</v>
      </c>
      <c r="H2" s="19" t="s">
        <v>54</v>
      </c>
      <c r="I2" s="19"/>
      <c r="J2" s="19">
        <v>1</v>
      </c>
      <c r="K2" s="19">
        <v>1</v>
      </c>
      <c r="L2" s="19" t="str">
        <f ca="1">IFERROR(__xludf.DUMMYFUNCTION("text(B2, ""YYYYMMDD"") &amp; ""_"" &amp; F2 &amp; ""_"" &amp; REGEXREPLACE(G2, "" "", """") &amp; ""_"" &amp; REGEXREPLACE(H2, "" "", """") &amp; ""_"" &amp; TEXT(J2, ""00"") &amp; IF(ISBLANK(I2), """", CONCAT(""_"", REGEXREPLACE(I2, "" "", """")))"),"20231209_CAC_Example_ExamplePhoto_01")</f>
        <v>20231209_CAC_Example_ExamplePhoto_01</v>
      </c>
      <c r="M2" s="19" t="s">
        <v>28</v>
      </c>
      <c r="N2" s="20" t="s">
        <v>30</v>
      </c>
      <c r="O2" s="21" t="s">
        <v>35</v>
      </c>
      <c r="P2" s="19"/>
      <c r="Q2" s="22"/>
    </row>
    <row r="3" spans="1:28" x14ac:dyDescent="0.25">
      <c r="A3" s="23">
        <v>1</v>
      </c>
      <c r="B3" s="24">
        <v>45269</v>
      </c>
      <c r="C3" s="24">
        <v>45280</v>
      </c>
      <c r="D3" s="25" t="s">
        <v>55</v>
      </c>
      <c r="E3" s="25" t="s">
        <v>56</v>
      </c>
      <c r="F3" s="26" t="s">
        <v>53</v>
      </c>
      <c r="G3" s="26" t="s">
        <v>57</v>
      </c>
      <c r="H3" s="26" t="s">
        <v>58</v>
      </c>
      <c r="I3" s="26"/>
      <c r="J3" s="26">
        <v>1</v>
      </c>
      <c r="K3" s="26">
        <v>14</v>
      </c>
      <c r="L3" s="26" t="str">
        <f ca="1">IFERROR(__xludf.DUMMYFUNCTION("text(B3, ""YYYYMMDD"") &amp; ""_"" &amp; F3 &amp; ""_"" &amp; REGEXREPLACE(G3, "" "", """") &amp; ""_"" &amp; REGEXREPLACE(H3, "" "", """") &amp; ""_"" &amp; TEXT(J3, ""00"") &amp; IF(ISBLANK(I3), """", CONCAT(""_"", REGEXREPLACE(I3, "" "", """")))"),"20231209_CAC_ThriveUnplugged_Interviews_01")</f>
        <v>20231209_CAC_ThriveUnplugged_Interviews_01</v>
      </c>
      <c r="M3" s="26" t="s">
        <v>59</v>
      </c>
      <c r="N3" s="26" t="s">
        <v>60</v>
      </c>
      <c r="O3" s="27" t="s">
        <v>61</v>
      </c>
      <c r="P3" s="28" t="s">
        <v>62</v>
      </c>
      <c r="Q3" s="26"/>
    </row>
    <row r="4" spans="1:28" x14ac:dyDescent="0.25">
      <c r="A4" s="29">
        <v>2</v>
      </c>
      <c r="B4" s="30">
        <v>45269</v>
      </c>
      <c r="C4" s="30">
        <v>45280</v>
      </c>
      <c r="D4" s="31" t="s">
        <v>55</v>
      </c>
      <c r="E4" s="31" t="s">
        <v>63</v>
      </c>
      <c r="F4" s="22" t="s">
        <v>53</v>
      </c>
      <c r="G4" s="22" t="s">
        <v>57</v>
      </c>
      <c r="H4" s="22" t="s">
        <v>58</v>
      </c>
      <c r="I4" s="22"/>
      <c r="J4" s="22">
        <v>2</v>
      </c>
      <c r="K4" s="22">
        <v>14</v>
      </c>
      <c r="L4" s="22" t="str">
        <f ca="1">IFERROR(__xludf.DUMMYFUNCTION("text(B4, ""YYYYMMDD"") &amp; ""_"" &amp; F4 &amp; ""_"" &amp; REGEXREPLACE(G4, "" "", """") &amp; ""_"" &amp; REGEXREPLACE(H4, "" "", """") &amp; ""_"" &amp; TEXT(J4, ""00"") &amp; IF(ISBLANK(I4), """", CONCAT(""_"", REGEXREPLACE(I4, "" "", """")))"),"20231209_CAC_ThriveUnplugged_Interviews_02")</f>
        <v>20231209_CAC_ThriveUnplugged_Interviews_02</v>
      </c>
      <c r="M4" s="22" t="s">
        <v>59</v>
      </c>
      <c r="N4" s="22" t="s">
        <v>60</v>
      </c>
      <c r="O4" s="32" t="s">
        <v>61</v>
      </c>
      <c r="P4" s="22"/>
      <c r="Q4" s="22"/>
    </row>
    <row r="5" spans="1:28" x14ac:dyDescent="0.25">
      <c r="A5" s="23">
        <v>3</v>
      </c>
      <c r="B5" s="24">
        <v>45269</v>
      </c>
      <c r="C5" s="24">
        <v>45280</v>
      </c>
      <c r="D5" s="25" t="s">
        <v>55</v>
      </c>
      <c r="E5" s="25" t="s">
        <v>64</v>
      </c>
      <c r="F5" s="26" t="s">
        <v>53</v>
      </c>
      <c r="G5" s="26" t="s">
        <v>57</v>
      </c>
      <c r="H5" s="26" t="s">
        <v>58</v>
      </c>
      <c r="I5" s="26"/>
      <c r="J5" s="26">
        <v>3</v>
      </c>
      <c r="K5" s="26">
        <v>14</v>
      </c>
      <c r="L5" s="26" t="str">
        <f ca="1">IFERROR(__xludf.DUMMYFUNCTION("text(B5, ""YYYYMMDD"") &amp; ""_"" &amp; F5 &amp; ""_"" &amp; REGEXREPLACE(G5, "" "", """") &amp; ""_"" &amp; REGEXREPLACE(H5, "" "", """") &amp; ""_"" &amp; TEXT(J5, ""00"") &amp; IF(ISBLANK(I5), """", CONCAT(""_"", REGEXREPLACE(I5, "" "", """")))"),"20231209_CAC_ThriveUnplugged_Interviews_03")</f>
        <v>20231209_CAC_ThriveUnplugged_Interviews_03</v>
      </c>
      <c r="M5" s="26" t="s">
        <v>59</v>
      </c>
      <c r="N5" s="26" t="s">
        <v>60</v>
      </c>
      <c r="O5" s="27" t="s">
        <v>61</v>
      </c>
      <c r="P5" s="26"/>
      <c r="Q5" s="26"/>
    </row>
    <row r="6" spans="1:28" ht="15.75" customHeight="1" x14ac:dyDescent="0.25">
      <c r="A6" s="29">
        <v>4</v>
      </c>
      <c r="B6" s="30">
        <v>45269</v>
      </c>
      <c r="C6" s="30">
        <v>45280</v>
      </c>
      <c r="D6" s="31" t="s">
        <v>55</v>
      </c>
      <c r="E6" s="31" t="s">
        <v>65</v>
      </c>
      <c r="F6" s="22" t="s">
        <v>53</v>
      </c>
      <c r="G6" s="22" t="s">
        <v>57</v>
      </c>
      <c r="H6" s="22" t="s">
        <v>58</v>
      </c>
      <c r="I6" s="22"/>
      <c r="J6" s="22">
        <v>4</v>
      </c>
      <c r="K6" s="22">
        <v>14</v>
      </c>
      <c r="L6" s="22" t="str">
        <f ca="1">IFERROR(__xludf.DUMMYFUNCTION("text(B6, ""YYYYMMDD"") &amp; ""_"" &amp; F6 &amp; ""_"" &amp; REGEXREPLACE(G6, "" "", """") &amp; ""_"" &amp; REGEXREPLACE(H6, "" "", """") &amp; ""_"" &amp; TEXT(J6, ""00"") &amp; IF(ISBLANK(I6), """", CONCAT(""_"", REGEXREPLACE(I6, "" "", """")))"),"20231209_CAC_ThriveUnplugged_Interviews_04")</f>
        <v>20231209_CAC_ThriveUnplugged_Interviews_04</v>
      </c>
      <c r="M6" s="22"/>
      <c r="N6" s="22"/>
      <c r="O6" s="32" t="s">
        <v>61</v>
      </c>
      <c r="P6" s="22"/>
      <c r="Q6" s="22"/>
    </row>
    <row r="7" spans="1:28" ht="15.75" customHeight="1" x14ac:dyDescent="0.25">
      <c r="A7" s="23">
        <v>5</v>
      </c>
      <c r="B7" s="24">
        <v>45269</v>
      </c>
      <c r="C7" s="24">
        <v>45280</v>
      </c>
      <c r="D7" s="25" t="s">
        <v>55</v>
      </c>
      <c r="E7" s="25" t="s">
        <v>66</v>
      </c>
      <c r="F7" s="26" t="s">
        <v>53</v>
      </c>
      <c r="G7" s="26" t="s">
        <v>57</v>
      </c>
      <c r="H7" s="26" t="s">
        <v>58</v>
      </c>
      <c r="I7" s="26"/>
      <c r="J7" s="26">
        <v>5</v>
      </c>
      <c r="K7" s="26">
        <v>14</v>
      </c>
      <c r="L7" s="26" t="str">
        <f ca="1">IFERROR(__xludf.DUMMYFUNCTION("text(B7, ""YYYYMMDD"") &amp; ""_"" &amp; F7 &amp; ""_"" &amp; REGEXREPLACE(G7, "" "", """") &amp; ""_"" &amp; REGEXREPLACE(H7, "" "", """") &amp; ""_"" &amp; TEXT(J7, ""00"") &amp; IF(ISBLANK(I7), """", CONCAT(""_"", REGEXREPLACE(I7, "" "", """")))"),"20231209_CAC_ThriveUnplugged_Interviews_05")</f>
        <v>20231209_CAC_ThriveUnplugged_Interviews_05</v>
      </c>
      <c r="M7" s="26"/>
      <c r="N7" s="26"/>
      <c r="O7" s="27" t="s">
        <v>61</v>
      </c>
      <c r="P7" s="26"/>
      <c r="Q7" s="26"/>
    </row>
    <row r="8" spans="1:28" ht="15.75" customHeight="1" x14ac:dyDescent="0.25">
      <c r="A8" s="29">
        <v>6</v>
      </c>
      <c r="B8" s="30">
        <v>45269</v>
      </c>
      <c r="C8" s="30">
        <v>45280</v>
      </c>
      <c r="D8" s="31" t="s">
        <v>55</v>
      </c>
      <c r="E8" s="31" t="s">
        <v>67</v>
      </c>
      <c r="F8" s="22" t="s">
        <v>53</v>
      </c>
      <c r="G8" s="22" t="s">
        <v>57</v>
      </c>
      <c r="H8" s="22" t="s">
        <v>58</v>
      </c>
      <c r="I8" s="22"/>
      <c r="J8" s="22">
        <v>6</v>
      </c>
      <c r="K8" s="22">
        <v>14</v>
      </c>
      <c r="L8" s="22" t="str">
        <f ca="1">IFERROR(__xludf.DUMMYFUNCTION("text(B8, ""YYYYMMDD"") &amp; ""_"" &amp; F8 &amp; ""_"" &amp; REGEXREPLACE(G8, "" "", """") &amp; ""_"" &amp; REGEXREPLACE(H8, "" "", """") &amp; ""_"" &amp; TEXT(J8, ""00"") &amp; IF(ISBLANK(I8), """", CONCAT(""_"", REGEXREPLACE(I8, "" "", """")))"),"20231209_CAC_ThriveUnplugged_Interviews_06")</f>
        <v>20231209_CAC_ThriveUnplugged_Interviews_06</v>
      </c>
      <c r="M8" s="22"/>
      <c r="N8" s="22"/>
      <c r="O8" s="32" t="s">
        <v>61</v>
      </c>
      <c r="P8" s="22"/>
      <c r="Q8" s="22"/>
    </row>
    <row r="9" spans="1:28" ht="15.75" customHeight="1" x14ac:dyDescent="0.25">
      <c r="A9" s="23">
        <v>7</v>
      </c>
      <c r="B9" s="24">
        <v>45269</v>
      </c>
      <c r="C9" s="24">
        <v>45280</v>
      </c>
      <c r="D9" s="25" t="s">
        <v>55</v>
      </c>
      <c r="E9" s="25" t="s">
        <v>68</v>
      </c>
      <c r="F9" s="26" t="s">
        <v>53</v>
      </c>
      <c r="G9" s="26" t="s">
        <v>57</v>
      </c>
      <c r="H9" s="26" t="s">
        <v>58</v>
      </c>
      <c r="I9" s="26"/>
      <c r="J9" s="26">
        <v>7</v>
      </c>
      <c r="K9" s="26">
        <v>14</v>
      </c>
      <c r="L9" s="26" t="str">
        <f ca="1">IFERROR(__xludf.DUMMYFUNCTION("text(B9, ""YYYYMMDD"") &amp; ""_"" &amp; F9 &amp; ""_"" &amp; REGEXREPLACE(G9, "" "", """") &amp; ""_"" &amp; REGEXREPLACE(H9, "" "", """") &amp; ""_"" &amp; TEXT(J9, ""00"") &amp; IF(ISBLANK(I9), """", CONCAT(""_"", REGEXREPLACE(I9, "" "", """")))"),"20231209_CAC_ThriveUnplugged_Interviews_07")</f>
        <v>20231209_CAC_ThriveUnplugged_Interviews_07</v>
      </c>
      <c r="M9" s="26"/>
      <c r="N9" s="26"/>
      <c r="O9" s="27" t="s">
        <v>61</v>
      </c>
      <c r="P9" s="26"/>
      <c r="Q9" s="26"/>
    </row>
    <row r="10" spans="1:28" ht="15.75" customHeight="1" x14ac:dyDescent="0.25">
      <c r="A10" s="29">
        <v>8</v>
      </c>
      <c r="B10" s="30">
        <v>45269</v>
      </c>
      <c r="C10" s="30">
        <v>45280</v>
      </c>
      <c r="D10" s="31" t="s">
        <v>55</v>
      </c>
      <c r="E10" s="31" t="s">
        <v>69</v>
      </c>
      <c r="F10" s="22" t="s">
        <v>53</v>
      </c>
      <c r="G10" s="22" t="s">
        <v>57</v>
      </c>
      <c r="H10" s="22" t="s">
        <v>58</v>
      </c>
      <c r="I10" s="22"/>
      <c r="J10" s="22">
        <v>8</v>
      </c>
      <c r="K10" s="22">
        <v>14</v>
      </c>
      <c r="L10" s="22" t="str">
        <f ca="1">IFERROR(__xludf.DUMMYFUNCTION("text(B10, ""YYYYMMDD"") &amp; ""_"" &amp; F10 &amp; ""_"" &amp; REGEXREPLACE(G10, "" "", """") &amp; ""_"" &amp; REGEXREPLACE(H10, "" "", """") &amp; ""_"" &amp; TEXT(J10, ""00"") &amp; IF(ISBLANK(I10), """", CONCAT(""_"", REGEXREPLACE(I10, "" "", """")))"),"20231209_CAC_ThriveUnplugged_Interviews_08")</f>
        <v>20231209_CAC_ThriveUnplugged_Interviews_08</v>
      </c>
      <c r="M10" s="22"/>
      <c r="N10" s="22"/>
      <c r="O10" s="32" t="s">
        <v>61</v>
      </c>
      <c r="P10" s="22"/>
      <c r="Q10" s="22"/>
    </row>
    <row r="11" spans="1:28" ht="15.75" customHeight="1" x14ac:dyDescent="0.25">
      <c r="A11" s="23">
        <v>9</v>
      </c>
      <c r="B11" s="24">
        <v>45269</v>
      </c>
      <c r="C11" s="24">
        <v>45280</v>
      </c>
      <c r="D11" s="25" t="s">
        <v>55</v>
      </c>
      <c r="E11" s="25" t="s">
        <v>70</v>
      </c>
      <c r="F11" s="26" t="s">
        <v>53</v>
      </c>
      <c r="G11" s="26" t="s">
        <v>57</v>
      </c>
      <c r="H11" s="26" t="s">
        <v>58</v>
      </c>
      <c r="I11" s="26"/>
      <c r="J11" s="26">
        <v>9</v>
      </c>
      <c r="K11" s="26">
        <v>14</v>
      </c>
      <c r="L11" s="26" t="str">
        <f ca="1">IFERROR(__xludf.DUMMYFUNCTION("text(B11, ""YYYYMMDD"") &amp; ""_"" &amp; F11 &amp; ""_"" &amp; REGEXREPLACE(G11, "" "", """") &amp; ""_"" &amp; REGEXREPLACE(H11, "" "", """") &amp; ""_"" &amp; TEXT(J11, ""00"") &amp; IF(ISBLANK(I11), """", CONCAT(""_"", REGEXREPLACE(I11, "" "", """")))"),"20231209_CAC_ThriveUnplugged_Interviews_09")</f>
        <v>20231209_CAC_ThriveUnplugged_Interviews_09</v>
      </c>
      <c r="M11" s="26"/>
      <c r="N11" s="26"/>
      <c r="O11" s="27" t="s">
        <v>61</v>
      </c>
      <c r="P11" s="26"/>
      <c r="Q11" s="26"/>
    </row>
    <row r="12" spans="1:28" ht="15.75" customHeight="1" x14ac:dyDescent="0.25">
      <c r="A12" s="29">
        <v>10</v>
      </c>
      <c r="B12" s="30">
        <v>45269</v>
      </c>
      <c r="C12" s="30">
        <v>45280</v>
      </c>
      <c r="D12" s="31" t="s">
        <v>55</v>
      </c>
      <c r="E12" s="31" t="s">
        <v>71</v>
      </c>
      <c r="F12" s="22" t="s">
        <v>53</v>
      </c>
      <c r="G12" s="22" t="s">
        <v>57</v>
      </c>
      <c r="H12" s="22" t="s">
        <v>58</v>
      </c>
      <c r="I12" s="22"/>
      <c r="J12" s="22">
        <v>10</v>
      </c>
      <c r="K12" s="22">
        <v>14</v>
      </c>
      <c r="L12" s="22" t="str">
        <f ca="1">IFERROR(__xludf.DUMMYFUNCTION("text(B12, ""YYYYMMDD"") &amp; ""_"" &amp; F12 &amp; ""_"" &amp; REGEXREPLACE(G12, "" "", """") &amp; ""_"" &amp; REGEXREPLACE(H12, "" "", """") &amp; ""_"" &amp; TEXT(J12, ""00"") &amp; IF(ISBLANK(I12), """", CONCAT(""_"", REGEXREPLACE(I12, "" "", """")))"),"20231209_CAC_ThriveUnplugged_Interviews_10")</f>
        <v>20231209_CAC_ThriveUnplugged_Interviews_10</v>
      </c>
      <c r="M12" s="22"/>
      <c r="N12" s="22"/>
      <c r="O12" s="32" t="s">
        <v>61</v>
      </c>
      <c r="P12" s="22"/>
      <c r="Q12" s="22"/>
    </row>
    <row r="13" spans="1:28" ht="15.75" customHeight="1" x14ac:dyDescent="0.25">
      <c r="A13" s="23">
        <v>11</v>
      </c>
      <c r="B13" s="24">
        <v>45269</v>
      </c>
      <c r="C13" s="24">
        <v>45280</v>
      </c>
      <c r="D13" s="25" t="s">
        <v>55</v>
      </c>
      <c r="E13" s="25" t="s">
        <v>72</v>
      </c>
      <c r="F13" s="26" t="s">
        <v>53</v>
      </c>
      <c r="G13" s="26" t="s">
        <v>57</v>
      </c>
      <c r="H13" s="26" t="s">
        <v>58</v>
      </c>
      <c r="I13" s="26"/>
      <c r="J13" s="26">
        <v>11</v>
      </c>
      <c r="K13" s="26">
        <v>14</v>
      </c>
      <c r="L13" s="26" t="str">
        <f ca="1">IFERROR(__xludf.DUMMYFUNCTION("text(B13, ""YYYYMMDD"") &amp; ""_"" &amp; F13 &amp; ""_"" &amp; REGEXREPLACE(G13, "" "", """") &amp; ""_"" &amp; REGEXREPLACE(H13, "" "", """") &amp; ""_"" &amp; TEXT(J13, ""00"") &amp; IF(ISBLANK(I13), """", CONCAT(""_"", REGEXREPLACE(I13, "" "", """")))"),"20231209_CAC_ThriveUnplugged_Interviews_11")</f>
        <v>20231209_CAC_ThriveUnplugged_Interviews_11</v>
      </c>
      <c r="M13" s="26"/>
      <c r="N13" s="26"/>
      <c r="O13" s="27" t="s">
        <v>61</v>
      </c>
      <c r="P13" s="26"/>
      <c r="Q13" s="26"/>
    </row>
    <row r="14" spans="1:28" ht="15.75" customHeight="1" x14ac:dyDescent="0.25">
      <c r="A14" s="29">
        <v>12</v>
      </c>
      <c r="B14" s="30">
        <v>45269</v>
      </c>
      <c r="C14" s="30">
        <v>45280</v>
      </c>
      <c r="D14" s="31" t="s">
        <v>55</v>
      </c>
      <c r="E14" s="31" t="s">
        <v>73</v>
      </c>
      <c r="F14" s="22" t="s">
        <v>53</v>
      </c>
      <c r="G14" s="22" t="s">
        <v>57</v>
      </c>
      <c r="H14" s="22" t="s">
        <v>58</v>
      </c>
      <c r="I14" s="22"/>
      <c r="J14" s="22">
        <v>12</v>
      </c>
      <c r="K14" s="22">
        <v>14</v>
      </c>
      <c r="L14" s="22" t="str">
        <f ca="1">IFERROR(__xludf.DUMMYFUNCTION("text(B14, ""YYYYMMDD"") &amp; ""_"" &amp; F14 &amp; ""_"" &amp; REGEXREPLACE(G14, "" "", """") &amp; ""_"" &amp; REGEXREPLACE(H14, "" "", """") &amp; ""_"" &amp; TEXT(J14, ""00"") &amp; IF(ISBLANK(I14), """", CONCAT(""_"", REGEXREPLACE(I14, "" "", """")))"),"20231209_CAC_ThriveUnplugged_Interviews_12")</f>
        <v>20231209_CAC_ThriveUnplugged_Interviews_12</v>
      </c>
      <c r="M14" s="22"/>
      <c r="N14" s="22"/>
      <c r="O14" s="32" t="s">
        <v>61</v>
      </c>
      <c r="P14" s="22"/>
      <c r="Q14" s="22"/>
    </row>
    <row r="15" spans="1:28" ht="15.75" customHeight="1" x14ac:dyDescent="0.25">
      <c r="A15" s="23">
        <v>13</v>
      </c>
      <c r="B15" s="24">
        <v>45269</v>
      </c>
      <c r="C15" s="24">
        <v>45280</v>
      </c>
      <c r="D15" s="25" t="s">
        <v>55</v>
      </c>
      <c r="E15" s="25" t="s">
        <v>74</v>
      </c>
      <c r="F15" s="26" t="s">
        <v>53</v>
      </c>
      <c r="G15" s="26" t="s">
        <v>57</v>
      </c>
      <c r="H15" s="26" t="s">
        <v>58</v>
      </c>
      <c r="I15" s="26"/>
      <c r="J15" s="26">
        <v>13</v>
      </c>
      <c r="K15" s="26">
        <v>14</v>
      </c>
      <c r="L15" s="26" t="str">
        <f ca="1">IFERROR(__xludf.DUMMYFUNCTION("text(B15, ""YYYYMMDD"") &amp; ""_"" &amp; F15 &amp; ""_"" &amp; REGEXREPLACE(G15, "" "", """") &amp; ""_"" &amp; REGEXREPLACE(H15, "" "", """") &amp; ""_"" &amp; TEXT(J15, ""00"") &amp; IF(ISBLANK(I15), """", CONCAT(""_"", REGEXREPLACE(I15, "" "", """")))"),"20231209_CAC_ThriveUnplugged_Interviews_13")</f>
        <v>20231209_CAC_ThriveUnplugged_Interviews_13</v>
      </c>
      <c r="M15" s="26"/>
      <c r="N15" s="26"/>
      <c r="O15" s="27" t="s">
        <v>61</v>
      </c>
      <c r="P15" s="26"/>
      <c r="Q15" s="26"/>
    </row>
    <row r="16" spans="1:28" ht="15.75" customHeight="1" x14ac:dyDescent="0.25">
      <c r="A16" s="29">
        <v>14</v>
      </c>
      <c r="B16" s="30">
        <v>45269</v>
      </c>
      <c r="C16" s="30">
        <v>45280</v>
      </c>
      <c r="D16" s="31" t="s">
        <v>55</v>
      </c>
      <c r="E16" s="31" t="s">
        <v>74</v>
      </c>
      <c r="F16" s="22" t="s">
        <v>53</v>
      </c>
      <c r="G16" s="22" t="s">
        <v>57</v>
      </c>
      <c r="H16" s="22" t="s">
        <v>58</v>
      </c>
      <c r="I16" s="22"/>
      <c r="J16" s="22">
        <v>14</v>
      </c>
      <c r="K16" s="22">
        <v>14</v>
      </c>
      <c r="L16" s="22" t="str">
        <f ca="1">IFERROR(__xludf.DUMMYFUNCTION("text(B16, ""YYYYMMDD"") &amp; ""_"" &amp; F16 &amp; ""_"" &amp; REGEXREPLACE(G16, "" "", """") &amp; ""_"" &amp; REGEXREPLACE(H16, "" "", """") &amp; ""_"" &amp; TEXT(J16, ""00"") &amp; IF(ISBLANK(I16), """", CONCAT(""_"", REGEXREPLACE(I16, "" "", """")))"),"20231209_CAC_ThriveUnplugged_Interviews_14")</f>
        <v>20231209_CAC_ThriveUnplugged_Interviews_14</v>
      </c>
      <c r="M16" s="22"/>
      <c r="N16" s="22"/>
      <c r="O16" s="32" t="s">
        <v>61</v>
      </c>
      <c r="P16" s="22"/>
      <c r="Q16" s="22"/>
    </row>
    <row r="17" spans="1:17" ht="15.75" customHeight="1" x14ac:dyDescent="0.25">
      <c r="A17" s="23">
        <v>15</v>
      </c>
      <c r="B17" s="24">
        <v>45269</v>
      </c>
      <c r="C17" s="24">
        <v>45280</v>
      </c>
      <c r="D17" s="25" t="s">
        <v>75</v>
      </c>
      <c r="E17" s="25" t="s">
        <v>76</v>
      </c>
      <c r="F17" s="26" t="s">
        <v>53</v>
      </c>
      <c r="G17" s="26" t="s">
        <v>57</v>
      </c>
      <c r="H17" s="26" t="s">
        <v>77</v>
      </c>
      <c r="I17" s="26" t="s">
        <v>78</v>
      </c>
      <c r="J17" s="26">
        <v>1</v>
      </c>
      <c r="K17" s="26">
        <v>2</v>
      </c>
      <c r="L17" s="26" t="str">
        <f ca="1">IFERROR(__xludf.DUMMYFUNCTION("text(B17, ""YYYYMMDD"") &amp; ""_"" &amp; F17 &amp; ""_"" &amp; REGEXREPLACE(G17, "" "", """") &amp; ""_"" &amp; REGEXREPLACE(H17, "" "", """") &amp; ""_"" &amp; TEXT(J17, ""00"") &amp; IF(ISBLANK(I17), """", CONCAT(""_"", REGEXREPLACE(I17, "" "", """")))"),"20231209_CAC_ThriveUnplugged_CommunitySurvey_01_English")</f>
        <v>20231209_CAC_ThriveUnplugged_CommunitySurvey_01_English</v>
      </c>
      <c r="M17" s="26"/>
      <c r="N17" s="26"/>
      <c r="O17" s="27" t="s">
        <v>79</v>
      </c>
      <c r="P17" s="26"/>
      <c r="Q17" s="26"/>
    </row>
    <row r="18" spans="1:17" ht="15.75" customHeight="1" x14ac:dyDescent="0.25">
      <c r="A18" s="29">
        <v>16</v>
      </c>
      <c r="B18" s="30">
        <v>45269</v>
      </c>
      <c r="C18" s="30">
        <v>45280</v>
      </c>
      <c r="D18" s="31" t="s">
        <v>75</v>
      </c>
      <c r="E18" s="31" t="s">
        <v>80</v>
      </c>
      <c r="F18" s="22" t="s">
        <v>53</v>
      </c>
      <c r="G18" s="22" t="s">
        <v>57</v>
      </c>
      <c r="H18" s="22" t="s">
        <v>77</v>
      </c>
      <c r="I18" s="22" t="s">
        <v>81</v>
      </c>
      <c r="J18" s="22">
        <v>2</v>
      </c>
      <c r="K18" s="22">
        <v>2</v>
      </c>
      <c r="L18" s="22" t="str">
        <f ca="1">IFERROR(__xludf.DUMMYFUNCTION("text(B18, ""YYYYMMDD"") &amp; ""_"" &amp; F18 &amp; ""_"" &amp; REGEXREPLACE(G18, "" "", """") &amp; ""_"" &amp; REGEXREPLACE(H18, "" "", """") &amp; ""_"" &amp; TEXT(J18, ""00"") &amp; IF(ISBLANK(I18), """", CONCAT(""_"", REGEXREPLACE(I18, "" "", """")))"),"20231209_CAC_ThriveUnplugged_CommunitySurvey_02_Spanish")</f>
        <v>20231209_CAC_ThriveUnplugged_CommunitySurvey_02_Spanish</v>
      </c>
      <c r="M18" s="22"/>
      <c r="N18" s="22"/>
      <c r="O18" s="32" t="s">
        <v>79</v>
      </c>
      <c r="P18" s="22"/>
      <c r="Q18" s="22"/>
    </row>
    <row r="19" spans="1:17" ht="15.75" customHeight="1" x14ac:dyDescent="0.25">
      <c r="A19" s="23">
        <v>17</v>
      </c>
      <c r="B19" s="24">
        <v>45269</v>
      </c>
      <c r="C19" s="24">
        <v>45280</v>
      </c>
      <c r="D19" s="25" t="s">
        <v>21</v>
      </c>
      <c r="E19" s="25" t="s">
        <v>82</v>
      </c>
      <c r="F19" s="26" t="s">
        <v>53</v>
      </c>
      <c r="G19" s="26" t="s">
        <v>57</v>
      </c>
      <c r="H19" s="26" t="s">
        <v>83</v>
      </c>
      <c r="I19" s="26"/>
      <c r="J19" s="26">
        <v>1</v>
      </c>
      <c r="K19" s="26">
        <v>5</v>
      </c>
      <c r="L19" s="26" t="str">
        <f ca="1">IFERROR(__xludf.DUMMYFUNCTION("text(B19, ""YYYYMMDD"") &amp; ""_"" &amp; F19 &amp; ""_"" &amp; REGEXREPLACE(G19, "" "", """") &amp; ""_"" &amp; REGEXREPLACE(H19, "" "", """") &amp; ""_"" &amp; TEXT(J19, ""00"") &amp; IF(ISBLANK(I19), """", CONCAT(""_"", REGEXREPLACE(I19, "" "", """")))"),"20231209_CAC_ThriveUnplugged_StickyNotes_01")</f>
        <v>20231209_CAC_ThriveUnplugged_StickyNotes_01</v>
      </c>
      <c r="M19" s="26"/>
      <c r="N19" s="26"/>
      <c r="O19" s="27" t="s">
        <v>84</v>
      </c>
      <c r="P19" s="26"/>
      <c r="Q19" s="26"/>
    </row>
    <row r="20" spans="1:17" ht="15.75" customHeight="1" x14ac:dyDescent="0.25">
      <c r="A20" s="29">
        <v>18</v>
      </c>
      <c r="B20" s="30">
        <v>45269</v>
      </c>
      <c r="C20" s="30">
        <v>45280</v>
      </c>
      <c r="D20" s="31" t="s">
        <v>21</v>
      </c>
      <c r="E20" s="31" t="s">
        <v>85</v>
      </c>
      <c r="F20" s="22" t="s">
        <v>53</v>
      </c>
      <c r="G20" s="22" t="s">
        <v>57</v>
      </c>
      <c r="H20" s="22" t="s">
        <v>83</v>
      </c>
      <c r="I20" s="22"/>
      <c r="J20" s="22">
        <v>2</v>
      </c>
      <c r="K20" s="22">
        <v>5</v>
      </c>
      <c r="L20" s="22" t="str">
        <f ca="1">IFERROR(__xludf.DUMMYFUNCTION("text(B20, ""YYYYMMDD"") &amp; ""_"" &amp; F20 &amp; ""_"" &amp; REGEXREPLACE(G20, "" "", """") &amp; ""_"" &amp; REGEXREPLACE(H20, "" "", """") &amp; ""_"" &amp; TEXT(J20, ""00"") &amp; IF(ISBLANK(I20), """", CONCAT(""_"", REGEXREPLACE(I20, "" "", """")))"),"20231209_CAC_ThriveUnplugged_StickyNotes_02")</f>
        <v>20231209_CAC_ThriveUnplugged_StickyNotes_02</v>
      </c>
      <c r="M20" s="22"/>
      <c r="N20" s="22"/>
      <c r="O20" s="32" t="s">
        <v>84</v>
      </c>
      <c r="P20" s="22"/>
      <c r="Q20" s="22"/>
    </row>
    <row r="21" spans="1:17" ht="15.75" customHeight="1" x14ac:dyDescent="0.25">
      <c r="A21" s="23">
        <v>19</v>
      </c>
      <c r="B21" s="24">
        <v>45269</v>
      </c>
      <c r="C21" s="24">
        <v>45280</v>
      </c>
      <c r="D21" s="25" t="s">
        <v>21</v>
      </c>
      <c r="E21" s="25" t="s">
        <v>86</v>
      </c>
      <c r="F21" s="26" t="s">
        <v>53</v>
      </c>
      <c r="G21" s="26" t="s">
        <v>57</v>
      </c>
      <c r="H21" s="26" t="s">
        <v>83</v>
      </c>
      <c r="I21" s="26"/>
      <c r="J21" s="26">
        <v>3</v>
      </c>
      <c r="K21" s="26">
        <v>5</v>
      </c>
      <c r="L21" s="26" t="str">
        <f ca="1">IFERROR(__xludf.DUMMYFUNCTION("text(B21, ""YYYYMMDD"") &amp; ""_"" &amp; F21 &amp; ""_"" &amp; REGEXREPLACE(G21, "" "", """") &amp; ""_"" &amp; REGEXREPLACE(H21, "" "", """") &amp; ""_"" &amp; TEXT(J21, ""00"") &amp; IF(ISBLANK(I21), """", CONCAT(""_"", REGEXREPLACE(I21, "" "", """")))"),"20231209_CAC_ThriveUnplugged_StickyNotes_03")</f>
        <v>20231209_CAC_ThriveUnplugged_StickyNotes_03</v>
      </c>
      <c r="M21" s="26"/>
      <c r="N21" s="26"/>
      <c r="O21" s="27" t="s">
        <v>84</v>
      </c>
      <c r="P21" s="26"/>
      <c r="Q21" s="26"/>
    </row>
    <row r="22" spans="1:17" ht="15.75" customHeight="1" x14ac:dyDescent="0.25">
      <c r="A22" s="29">
        <v>20</v>
      </c>
      <c r="B22" s="30">
        <v>45269</v>
      </c>
      <c r="C22" s="30">
        <v>45280</v>
      </c>
      <c r="D22" s="31" t="s">
        <v>21</v>
      </c>
      <c r="E22" s="31" t="s">
        <v>87</v>
      </c>
      <c r="F22" s="22" t="s">
        <v>53</v>
      </c>
      <c r="G22" s="22" t="s">
        <v>57</v>
      </c>
      <c r="H22" s="22" t="s">
        <v>83</v>
      </c>
      <c r="I22" s="22"/>
      <c r="J22" s="22">
        <v>4</v>
      </c>
      <c r="K22" s="22">
        <v>5</v>
      </c>
      <c r="L22" s="22" t="str">
        <f ca="1">IFERROR(__xludf.DUMMYFUNCTION("text(B22, ""YYYYMMDD"") &amp; ""_"" &amp; F22 &amp; ""_"" &amp; REGEXREPLACE(G22, "" "", """") &amp; ""_"" &amp; REGEXREPLACE(H22, "" "", """") &amp; ""_"" &amp; TEXT(J22, ""00"") &amp; IF(ISBLANK(I22), """", CONCAT(""_"", REGEXREPLACE(I22, "" "", """")))"),"20231209_CAC_ThriveUnplugged_StickyNotes_04")</f>
        <v>20231209_CAC_ThriveUnplugged_StickyNotes_04</v>
      </c>
      <c r="M22" s="22"/>
      <c r="N22" s="22"/>
      <c r="O22" s="32" t="s">
        <v>84</v>
      </c>
      <c r="P22" s="22"/>
      <c r="Q22" s="22"/>
    </row>
    <row r="23" spans="1:17" ht="15.75" customHeight="1" x14ac:dyDescent="0.25">
      <c r="A23" s="23">
        <v>21</v>
      </c>
      <c r="B23" s="24">
        <v>45269</v>
      </c>
      <c r="C23" s="24">
        <v>45280</v>
      </c>
      <c r="D23" s="25" t="s">
        <v>21</v>
      </c>
      <c r="E23" s="25" t="s">
        <v>88</v>
      </c>
      <c r="F23" s="26" t="s">
        <v>53</v>
      </c>
      <c r="G23" s="26" t="s">
        <v>57</v>
      </c>
      <c r="H23" s="26" t="s">
        <v>83</v>
      </c>
      <c r="I23" s="26"/>
      <c r="J23" s="26">
        <v>5</v>
      </c>
      <c r="K23" s="26">
        <v>5</v>
      </c>
      <c r="L23" s="26" t="str">
        <f ca="1">IFERROR(__xludf.DUMMYFUNCTION("text(B23, ""YYYYMMDD"") &amp; ""_"" &amp; F23 &amp; ""_"" &amp; REGEXREPLACE(G23, "" "", """") &amp; ""_"" &amp; REGEXREPLACE(H23, "" "", """") &amp; ""_"" &amp; TEXT(J23, ""00"") &amp; IF(ISBLANK(I23), """", CONCAT(""_"", REGEXREPLACE(I23, "" "", """")))"),"20231209_CAC_ThriveUnplugged_StickyNotes_05")</f>
        <v>20231209_CAC_ThriveUnplugged_StickyNotes_05</v>
      </c>
      <c r="M23" s="26"/>
      <c r="N23" s="26"/>
      <c r="O23" s="27" t="s">
        <v>84</v>
      </c>
      <c r="P23" s="26"/>
      <c r="Q23" s="26"/>
    </row>
    <row r="24" spans="1:17" ht="15.75" customHeight="1" x14ac:dyDescent="0.25">
      <c r="A24" s="29">
        <v>22</v>
      </c>
      <c r="B24" s="30">
        <v>45269</v>
      </c>
      <c r="C24" s="30">
        <v>45280</v>
      </c>
      <c r="D24" s="22" t="s">
        <v>89</v>
      </c>
      <c r="E24" s="22" t="s">
        <v>74</v>
      </c>
      <c r="F24" s="22" t="s">
        <v>53</v>
      </c>
      <c r="G24" s="22" t="s">
        <v>57</v>
      </c>
      <c r="H24" s="22" t="s">
        <v>90</v>
      </c>
      <c r="I24" s="22"/>
      <c r="J24" s="22">
        <v>1</v>
      </c>
      <c r="K24" s="22">
        <v>2</v>
      </c>
      <c r="L24" s="22" t="str">
        <f ca="1">IFERROR(__xludf.DUMMYFUNCTION("text(B24, ""YYYYMMDD"") &amp; ""_"" &amp; F24 &amp; ""_"" &amp; REGEXREPLACE(G24, "" "", """") &amp; ""_"" &amp; REGEXREPLACE(H24, "" "", """") &amp; ""_"" &amp; TEXT(J24, ""00"") &amp; IF(ISBLANK(I24), """", CONCAT(""_"", REGEXREPLACE(I24, "" "", """")))"),"20231209_CAC_ThriveUnplugged_WrittenSurveyResponse_01")</f>
        <v>20231209_CAC_ThriveUnplugged_WrittenSurveyResponse_01</v>
      </c>
      <c r="M24" s="22"/>
      <c r="N24" s="22"/>
      <c r="O24" s="32" t="s">
        <v>91</v>
      </c>
      <c r="P24" s="22"/>
      <c r="Q24" s="22"/>
    </row>
    <row r="25" spans="1:17" ht="15.75" customHeight="1" x14ac:dyDescent="0.25">
      <c r="A25" s="23">
        <v>23</v>
      </c>
      <c r="B25" s="24">
        <v>45269</v>
      </c>
      <c r="C25" s="24">
        <v>45280</v>
      </c>
      <c r="D25" s="26" t="s">
        <v>89</v>
      </c>
      <c r="E25" s="26" t="s">
        <v>74</v>
      </c>
      <c r="F25" s="26" t="s">
        <v>53</v>
      </c>
      <c r="G25" s="26" t="s">
        <v>57</v>
      </c>
      <c r="H25" s="26" t="s">
        <v>90</v>
      </c>
      <c r="I25" s="26"/>
      <c r="J25" s="26">
        <v>2</v>
      </c>
      <c r="K25" s="26">
        <v>2</v>
      </c>
      <c r="L25" s="26" t="str">
        <f ca="1">IFERROR(__xludf.DUMMYFUNCTION("text(B25, ""YYYYMMDD"") &amp; ""_"" &amp; F25 &amp; ""_"" &amp; REGEXREPLACE(G25, "" "", """") &amp; ""_"" &amp; REGEXREPLACE(H25, "" "", """") &amp; ""_"" &amp; TEXT(J25, ""00"") &amp; IF(ISBLANK(I25), """", CONCAT(""_"", REGEXREPLACE(I25, "" "", """")))"),"20231209_CAC_ThriveUnplugged_WrittenSurveyResponse_02")</f>
        <v>20231209_CAC_ThriveUnplugged_WrittenSurveyResponse_02</v>
      </c>
      <c r="M25" s="26"/>
      <c r="N25" s="26"/>
      <c r="O25" s="27" t="s">
        <v>91</v>
      </c>
      <c r="P25" s="26"/>
      <c r="Q25" s="26"/>
    </row>
    <row r="26" spans="1:17" ht="15.75" customHeight="1" x14ac:dyDescent="0.25">
      <c r="A26" s="29">
        <v>24</v>
      </c>
      <c r="B26" s="33">
        <v>45273</v>
      </c>
      <c r="C26" s="34">
        <v>45308</v>
      </c>
      <c r="D26" s="22" t="s">
        <v>21</v>
      </c>
      <c r="E26" s="22" t="s">
        <v>92</v>
      </c>
      <c r="F26" s="22" t="s">
        <v>93</v>
      </c>
      <c r="G26" s="22" t="s">
        <v>94</v>
      </c>
      <c r="H26" s="22" t="s">
        <v>95</v>
      </c>
      <c r="I26" s="22"/>
      <c r="J26" s="22">
        <v>1</v>
      </c>
      <c r="K26" s="22">
        <v>24</v>
      </c>
      <c r="L26" s="22" t="str">
        <f ca="1">IFERROR(__xludf.DUMMYFUNCTION("text(B26, ""YYYYMMDD"") &amp; ""_"" &amp; F26 &amp; ""_"" &amp; REGEXREPLACE(G26, "" "", """") &amp; ""_"" &amp; REGEXREPLACE(H26, "" "", """") &amp; ""_"" &amp; TEXT(J26, ""00"") &amp; IF(ISBLANK(I26), """", CONCAT(""_"", REGEXREPLACE(I26, "" "", """")))"),"20231213_BCL_WorkforceEvent_Photosofstickynotes_01")</f>
        <v>20231213_BCL_WorkforceEvent_Photosofstickynotes_01</v>
      </c>
      <c r="M26" s="22" t="s">
        <v>59</v>
      </c>
      <c r="N26" s="22"/>
      <c r="O26" s="32" t="s">
        <v>96</v>
      </c>
      <c r="P26" s="22"/>
      <c r="Q26" s="22"/>
    </row>
    <row r="27" spans="1:17" ht="15.75" customHeight="1" x14ac:dyDescent="0.25">
      <c r="A27" s="23">
        <v>25</v>
      </c>
      <c r="B27" s="35">
        <v>45273</v>
      </c>
      <c r="C27" s="36">
        <v>45308</v>
      </c>
      <c r="D27" s="26" t="s">
        <v>21</v>
      </c>
      <c r="E27" s="26" t="s">
        <v>97</v>
      </c>
      <c r="F27" s="26" t="s">
        <v>93</v>
      </c>
      <c r="G27" s="26" t="s">
        <v>94</v>
      </c>
      <c r="H27" s="26" t="s">
        <v>95</v>
      </c>
      <c r="I27" s="26"/>
      <c r="J27" s="26">
        <v>2</v>
      </c>
      <c r="K27" s="26">
        <v>24</v>
      </c>
      <c r="L27" s="26" t="str">
        <f ca="1">IFERROR(__xludf.DUMMYFUNCTION("text(B27, ""YYYYMMDD"") &amp; ""_"" &amp; F27 &amp; ""_"" &amp; REGEXREPLACE(G27, "" "", """") &amp; ""_"" &amp; REGEXREPLACE(H27, "" "", """") &amp; ""_"" &amp; TEXT(J27, ""00"") &amp; IF(ISBLANK(I27), """", CONCAT(""_"", REGEXREPLACE(I27, "" "", """")))"),"20231213_BCL_WorkforceEvent_Photosofstickynotes_02")</f>
        <v>20231213_BCL_WorkforceEvent_Photosofstickynotes_02</v>
      </c>
      <c r="M27" s="26" t="s">
        <v>59</v>
      </c>
      <c r="N27" s="26"/>
      <c r="O27" s="27" t="s">
        <v>96</v>
      </c>
      <c r="P27" s="26"/>
      <c r="Q27" s="26"/>
    </row>
    <row r="28" spans="1:17" ht="15.75" customHeight="1" x14ac:dyDescent="0.25">
      <c r="A28" s="29">
        <v>26</v>
      </c>
      <c r="B28" s="33">
        <v>45273</v>
      </c>
      <c r="C28" s="34">
        <v>45308</v>
      </c>
      <c r="D28" s="22" t="s">
        <v>21</v>
      </c>
      <c r="E28" s="22" t="s">
        <v>98</v>
      </c>
      <c r="F28" s="22" t="s">
        <v>93</v>
      </c>
      <c r="G28" s="22" t="s">
        <v>94</v>
      </c>
      <c r="H28" s="22" t="s">
        <v>95</v>
      </c>
      <c r="I28" s="22"/>
      <c r="J28" s="22">
        <v>3</v>
      </c>
      <c r="K28" s="22">
        <v>24</v>
      </c>
      <c r="L28" s="22" t="str">
        <f ca="1">IFERROR(__xludf.DUMMYFUNCTION("text(B28, ""YYYYMMDD"") &amp; ""_"" &amp; F28 &amp; ""_"" &amp; REGEXREPLACE(G28, "" "", """") &amp; ""_"" &amp; REGEXREPLACE(H28, "" "", """") &amp; ""_"" &amp; TEXT(J28, ""00"") &amp; IF(ISBLANK(I28), """", CONCAT(""_"", REGEXREPLACE(I28, "" "", """")))"),"20231213_BCL_WorkforceEvent_Photosofstickynotes_03")</f>
        <v>20231213_BCL_WorkforceEvent_Photosofstickynotes_03</v>
      </c>
      <c r="M28" s="22" t="s">
        <v>59</v>
      </c>
      <c r="N28" s="22"/>
      <c r="O28" s="32" t="s">
        <v>96</v>
      </c>
      <c r="P28" s="22"/>
      <c r="Q28" s="22"/>
    </row>
    <row r="29" spans="1:17" ht="15.75" customHeight="1" x14ac:dyDescent="0.25">
      <c r="A29" s="23">
        <v>27</v>
      </c>
      <c r="B29" s="35">
        <v>45273</v>
      </c>
      <c r="C29" s="36">
        <v>45308</v>
      </c>
      <c r="D29" s="26" t="s">
        <v>21</v>
      </c>
      <c r="E29" s="26" t="s">
        <v>99</v>
      </c>
      <c r="F29" s="26" t="s">
        <v>93</v>
      </c>
      <c r="G29" s="26" t="s">
        <v>94</v>
      </c>
      <c r="H29" s="26" t="s">
        <v>95</v>
      </c>
      <c r="I29" s="26"/>
      <c r="J29" s="26">
        <v>4</v>
      </c>
      <c r="K29" s="26">
        <v>24</v>
      </c>
      <c r="L29" s="26" t="str">
        <f ca="1">IFERROR(__xludf.DUMMYFUNCTION("text(B29, ""YYYYMMDD"") &amp; ""_"" &amp; F29 &amp; ""_"" &amp; REGEXREPLACE(G29, "" "", """") &amp; ""_"" &amp; REGEXREPLACE(H29, "" "", """") &amp; ""_"" &amp; TEXT(J29, ""00"") &amp; IF(ISBLANK(I29), """", CONCAT(""_"", REGEXREPLACE(I29, "" "", """")))"),"20231213_BCL_WorkforceEvent_Photosofstickynotes_04")</f>
        <v>20231213_BCL_WorkforceEvent_Photosofstickynotes_04</v>
      </c>
      <c r="M29" s="26" t="s">
        <v>59</v>
      </c>
      <c r="N29" s="26"/>
      <c r="O29" s="27" t="s">
        <v>96</v>
      </c>
      <c r="P29" s="26"/>
      <c r="Q29" s="26"/>
    </row>
    <row r="30" spans="1:17" ht="15.75" customHeight="1" x14ac:dyDescent="0.25">
      <c r="A30" s="29">
        <v>28</v>
      </c>
      <c r="B30" s="33">
        <v>45273</v>
      </c>
      <c r="C30" s="34">
        <v>45308</v>
      </c>
      <c r="D30" s="22" t="s">
        <v>21</v>
      </c>
      <c r="E30" s="22" t="s">
        <v>100</v>
      </c>
      <c r="F30" s="22" t="s">
        <v>93</v>
      </c>
      <c r="G30" s="22" t="s">
        <v>94</v>
      </c>
      <c r="H30" s="22" t="s">
        <v>95</v>
      </c>
      <c r="I30" s="22"/>
      <c r="J30" s="22">
        <v>5</v>
      </c>
      <c r="K30" s="22">
        <v>24</v>
      </c>
      <c r="L30" s="22" t="str">
        <f ca="1">IFERROR(__xludf.DUMMYFUNCTION("text(B30, ""YYYYMMDD"") &amp; ""_"" &amp; F30 &amp; ""_"" &amp; REGEXREPLACE(G30, "" "", """") &amp; ""_"" &amp; REGEXREPLACE(H30, "" "", """") &amp; ""_"" &amp; TEXT(J30, ""00"") &amp; IF(ISBLANK(I30), """", CONCAT(""_"", REGEXREPLACE(I30, "" "", """")))"),"20231213_BCL_WorkforceEvent_Photosofstickynotes_05")</f>
        <v>20231213_BCL_WorkforceEvent_Photosofstickynotes_05</v>
      </c>
      <c r="M30" s="22" t="s">
        <v>59</v>
      </c>
      <c r="N30" s="22"/>
      <c r="O30" s="32" t="s">
        <v>96</v>
      </c>
      <c r="P30" s="22"/>
      <c r="Q30" s="22"/>
    </row>
    <row r="31" spans="1:17" ht="15.75" customHeight="1" x14ac:dyDescent="0.25">
      <c r="A31" s="23">
        <v>29</v>
      </c>
      <c r="B31" s="35">
        <v>45273</v>
      </c>
      <c r="C31" s="36">
        <v>45308</v>
      </c>
      <c r="D31" s="26" t="s">
        <v>21</v>
      </c>
      <c r="E31" s="26" t="s">
        <v>101</v>
      </c>
      <c r="F31" s="26" t="s">
        <v>93</v>
      </c>
      <c r="G31" s="26" t="s">
        <v>94</v>
      </c>
      <c r="H31" s="26" t="s">
        <v>95</v>
      </c>
      <c r="I31" s="26"/>
      <c r="J31" s="26">
        <v>6</v>
      </c>
      <c r="K31" s="26">
        <v>24</v>
      </c>
      <c r="L31" s="26" t="str">
        <f ca="1">IFERROR(__xludf.DUMMYFUNCTION("text(B31, ""YYYYMMDD"") &amp; ""_"" &amp; F31 &amp; ""_"" &amp; REGEXREPLACE(G31, "" "", """") &amp; ""_"" &amp; REGEXREPLACE(H31, "" "", """") &amp; ""_"" &amp; TEXT(J31, ""00"") &amp; IF(ISBLANK(I31), """", CONCAT(""_"", REGEXREPLACE(I31, "" "", """")))"),"20231213_BCL_WorkforceEvent_Photosofstickynotes_06")</f>
        <v>20231213_BCL_WorkforceEvent_Photosofstickynotes_06</v>
      </c>
      <c r="M31" s="26" t="s">
        <v>59</v>
      </c>
      <c r="N31" s="26"/>
      <c r="O31" s="27" t="s">
        <v>96</v>
      </c>
      <c r="P31" s="26"/>
      <c r="Q31" s="26"/>
    </row>
    <row r="32" spans="1:17" ht="15.75" customHeight="1" x14ac:dyDescent="0.25">
      <c r="A32" s="29">
        <v>30</v>
      </c>
      <c r="B32" s="33">
        <v>45273</v>
      </c>
      <c r="C32" s="34">
        <v>45308</v>
      </c>
      <c r="D32" s="22" t="s">
        <v>21</v>
      </c>
      <c r="E32" s="22" t="s">
        <v>102</v>
      </c>
      <c r="F32" s="22" t="s">
        <v>93</v>
      </c>
      <c r="G32" s="22" t="s">
        <v>94</v>
      </c>
      <c r="H32" s="22" t="s">
        <v>95</v>
      </c>
      <c r="I32" s="22"/>
      <c r="J32" s="22">
        <v>7</v>
      </c>
      <c r="K32" s="22">
        <v>24</v>
      </c>
      <c r="L32" s="22" t="str">
        <f ca="1">IFERROR(__xludf.DUMMYFUNCTION("text(B32, ""YYYYMMDD"") &amp; ""_"" &amp; F32 &amp; ""_"" &amp; REGEXREPLACE(G32, "" "", """") &amp; ""_"" &amp; REGEXREPLACE(H32, "" "", """") &amp; ""_"" &amp; TEXT(J32, ""00"") &amp; IF(ISBLANK(I32), """", CONCAT(""_"", REGEXREPLACE(I32, "" "", """")))"),"20231213_BCL_WorkforceEvent_Photosofstickynotes_07")</f>
        <v>20231213_BCL_WorkforceEvent_Photosofstickynotes_07</v>
      </c>
      <c r="M32" s="22" t="s">
        <v>59</v>
      </c>
      <c r="N32" s="22"/>
      <c r="O32" s="32" t="s">
        <v>96</v>
      </c>
      <c r="P32" s="22"/>
      <c r="Q32" s="22"/>
    </row>
    <row r="33" spans="1:17" ht="15.75" customHeight="1" x14ac:dyDescent="0.25">
      <c r="A33" s="23">
        <v>31</v>
      </c>
      <c r="B33" s="35">
        <v>45273</v>
      </c>
      <c r="C33" s="36">
        <v>45308</v>
      </c>
      <c r="D33" s="26" t="s">
        <v>21</v>
      </c>
      <c r="E33" s="26" t="s">
        <v>103</v>
      </c>
      <c r="F33" s="26" t="s">
        <v>93</v>
      </c>
      <c r="G33" s="26" t="s">
        <v>94</v>
      </c>
      <c r="H33" s="26" t="s">
        <v>95</v>
      </c>
      <c r="I33" s="26"/>
      <c r="J33" s="26">
        <v>8</v>
      </c>
      <c r="K33" s="26">
        <v>24</v>
      </c>
      <c r="L33" s="26" t="str">
        <f ca="1">IFERROR(__xludf.DUMMYFUNCTION("text(B33, ""YYYYMMDD"") &amp; ""_"" &amp; F33 &amp; ""_"" &amp; REGEXREPLACE(G33, "" "", """") &amp; ""_"" &amp; REGEXREPLACE(H33, "" "", """") &amp; ""_"" &amp; TEXT(J33, ""00"") &amp; IF(ISBLANK(I33), """", CONCAT(""_"", REGEXREPLACE(I33, "" "", """")))"),"20231213_BCL_WorkforceEvent_Photosofstickynotes_08")</f>
        <v>20231213_BCL_WorkforceEvent_Photosofstickynotes_08</v>
      </c>
      <c r="M33" s="26" t="s">
        <v>59</v>
      </c>
      <c r="N33" s="26"/>
      <c r="O33" s="27" t="s">
        <v>96</v>
      </c>
      <c r="P33" s="26"/>
      <c r="Q33" s="26"/>
    </row>
    <row r="34" spans="1:17" ht="15.75" customHeight="1" x14ac:dyDescent="0.25">
      <c r="A34" s="29">
        <v>32</v>
      </c>
      <c r="B34" s="33">
        <v>45273</v>
      </c>
      <c r="C34" s="34">
        <v>45308</v>
      </c>
      <c r="D34" s="22" t="s">
        <v>21</v>
      </c>
      <c r="E34" s="22" t="s">
        <v>104</v>
      </c>
      <c r="F34" s="22" t="s">
        <v>93</v>
      </c>
      <c r="G34" s="22" t="s">
        <v>94</v>
      </c>
      <c r="H34" s="22" t="s">
        <v>95</v>
      </c>
      <c r="I34" s="22"/>
      <c r="J34" s="22">
        <v>9</v>
      </c>
      <c r="K34" s="22">
        <v>24</v>
      </c>
      <c r="L34" s="22" t="str">
        <f ca="1">IFERROR(__xludf.DUMMYFUNCTION("text(B34, ""YYYYMMDD"") &amp; ""_"" &amp; F34 &amp; ""_"" &amp; REGEXREPLACE(G34, "" "", """") &amp; ""_"" &amp; REGEXREPLACE(H34, "" "", """") &amp; ""_"" &amp; TEXT(J34, ""00"") &amp; IF(ISBLANK(I34), """", CONCAT(""_"", REGEXREPLACE(I34, "" "", """")))"),"20231213_BCL_WorkforceEvent_Photosofstickynotes_09")</f>
        <v>20231213_BCL_WorkforceEvent_Photosofstickynotes_09</v>
      </c>
      <c r="M34" s="22" t="s">
        <v>59</v>
      </c>
      <c r="N34" s="22"/>
      <c r="O34" s="32" t="s">
        <v>96</v>
      </c>
      <c r="P34" s="22"/>
      <c r="Q34" s="22"/>
    </row>
    <row r="35" spans="1:17" ht="15.75" customHeight="1" x14ac:dyDescent="0.25">
      <c r="A35" s="23">
        <v>33</v>
      </c>
      <c r="B35" s="35">
        <v>45273</v>
      </c>
      <c r="C35" s="36">
        <v>45308</v>
      </c>
      <c r="D35" s="26" t="s">
        <v>21</v>
      </c>
      <c r="E35" s="26" t="s">
        <v>105</v>
      </c>
      <c r="F35" s="26" t="s">
        <v>93</v>
      </c>
      <c r="G35" s="26" t="s">
        <v>94</v>
      </c>
      <c r="H35" s="26" t="s">
        <v>95</v>
      </c>
      <c r="I35" s="26"/>
      <c r="J35" s="26">
        <v>10</v>
      </c>
      <c r="K35" s="26">
        <v>24</v>
      </c>
      <c r="L35" s="26" t="str">
        <f ca="1">IFERROR(__xludf.DUMMYFUNCTION("text(B35, ""YYYYMMDD"") &amp; ""_"" &amp; F35 &amp; ""_"" &amp; REGEXREPLACE(G35, "" "", """") &amp; ""_"" &amp; REGEXREPLACE(H35, "" "", """") &amp; ""_"" &amp; TEXT(J35, ""00"") &amp; IF(ISBLANK(I35), """", CONCAT(""_"", REGEXREPLACE(I35, "" "", """")))"),"20231213_BCL_WorkforceEvent_Photosofstickynotes_10")</f>
        <v>20231213_BCL_WorkforceEvent_Photosofstickynotes_10</v>
      </c>
      <c r="M35" s="26" t="s">
        <v>59</v>
      </c>
      <c r="N35" s="26"/>
      <c r="O35" s="27" t="s">
        <v>96</v>
      </c>
      <c r="P35" s="26"/>
      <c r="Q35" s="26"/>
    </row>
    <row r="36" spans="1:17" ht="15.75" customHeight="1" x14ac:dyDescent="0.25">
      <c r="A36" s="29">
        <v>34</v>
      </c>
      <c r="B36" s="33">
        <v>45273</v>
      </c>
      <c r="C36" s="34">
        <v>45308</v>
      </c>
      <c r="D36" s="22" t="s">
        <v>21</v>
      </c>
      <c r="E36" s="22" t="s">
        <v>106</v>
      </c>
      <c r="F36" s="22" t="s">
        <v>93</v>
      </c>
      <c r="G36" s="22" t="s">
        <v>94</v>
      </c>
      <c r="H36" s="22" t="s">
        <v>95</v>
      </c>
      <c r="I36" s="22"/>
      <c r="J36" s="22">
        <v>11</v>
      </c>
      <c r="K36" s="22">
        <v>24</v>
      </c>
      <c r="L36" s="22" t="str">
        <f ca="1">IFERROR(__xludf.DUMMYFUNCTION("text(B36, ""YYYYMMDD"") &amp; ""_"" &amp; F36 &amp; ""_"" &amp; REGEXREPLACE(G36, "" "", """") &amp; ""_"" &amp; REGEXREPLACE(H36, "" "", """") &amp; ""_"" &amp; TEXT(J36, ""00"") &amp; IF(ISBLANK(I36), """", CONCAT(""_"", REGEXREPLACE(I36, "" "", """")))"),"20231213_BCL_WorkforceEvent_Photosofstickynotes_11")</f>
        <v>20231213_BCL_WorkforceEvent_Photosofstickynotes_11</v>
      </c>
      <c r="M36" s="22" t="s">
        <v>59</v>
      </c>
      <c r="N36" s="22"/>
      <c r="O36" s="32" t="s">
        <v>96</v>
      </c>
      <c r="P36" s="22"/>
      <c r="Q36" s="22"/>
    </row>
    <row r="37" spans="1:17" ht="15.75" customHeight="1" x14ac:dyDescent="0.25">
      <c r="A37" s="23">
        <v>35</v>
      </c>
      <c r="B37" s="35">
        <v>45273</v>
      </c>
      <c r="C37" s="36">
        <v>45308</v>
      </c>
      <c r="D37" s="26" t="s">
        <v>21</v>
      </c>
      <c r="E37" s="26" t="s">
        <v>107</v>
      </c>
      <c r="F37" s="26" t="s">
        <v>93</v>
      </c>
      <c r="G37" s="26" t="s">
        <v>94</v>
      </c>
      <c r="H37" s="26" t="s">
        <v>95</v>
      </c>
      <c r="I37" s="26"/>
      <c r="J37" s="26">
        <v>12</v>
      </c>
      <c r="K37" s="26">
        <v>24</v>
      </c>
      <c r="L37" s="26" t="str">
        <f ca="1">IFERROR(__xludf.DUMMYFUNCTION("text(B37, ""YYYYMMDD"") &amp; ""_"" &amp; F37 &amp; ""_"" &amp; REGEXREPLACE(G37, "" "", """") &amp; ""_"" &amp; REGEXREPLACE(H37, "" "", """") &amp; ""_"" &amp; TEXT(J37, ""00"") &amp; IF(ISBLANK(I37), """", CONCAT(""_"", REGEXREPLACE(I37, "" "", """")))"),"20231213_BCL_WorkforceEvent_Photosofstickynotes_12")</f>
        <v>20231213_BCL_WorkforceEvent_Photosofstickynotes_12</v>
      </c>
      <c r="M37" s="26" t="s">
        <v>59</v>
      </c>
      <c r="N37" s="26"/>
      <c r="O37" s="27" t="s">
        <v>96</v>
      </c>
      <c r="P37" s="26"/>
      <c r="Q37" s="26"/>
    </row>
    <row r="38" spans="1:17" ht="15.75" customHeight="1" x14ac:dyDescent="0.25">
      <c r="A38" s="29">
        <v>36</v>
      </c>
      <c r="B38" s="33">
        <v>45273</v>
      </c>
      <c r="C38" s="34">
        <v>45308</v>
      </c>
      <c r="D38" s="22" t="s">
        <v>21</v>
      </c>
      <c r="E38" s="22" t="s">
        <v>108</v>
      </c>
      <c r="F38" s="22" t="s">
        <v>93</v>
      </c>
      <c r="G38" s="22" t="s">
        <v>94</v>
      </c>
      <c r="H38" s="22" t="s">
        <v>95</v>
      </c>
      <c r="I38" s="22"/>
      <c r="J38" s="22">
        <v>13</v>
      </c>
      <c r="K38" s="22">
        <v>24</v>
      </c>
      <c r="L38" s="22" t="str">
        <f ca="1">IFERROR(__xludf.DUMMYFUNCTION("text(B38, ""YYYYMMDD"") &amp; ""_"" &amp; F38 &amp; ""_"" &amp; REGEXREPLACE(G38, "" "", """") &amp; ""_"" &amp; REGEXREPLACE(H38, "" "", """") &amp; ""_"" &amp; TEXT(J38, ""00"") &amp; IF(ISBLANK(I38), """", CONCAT(""_"", REGEXREPLACE(I38, "" "", """")))"),"20231213_BCL_WorkforceEvent_Photosofstickynotes_13")</f>
        <v>20231213_BCL_WorkforceEvent_Photosofstickynotes_13</v>
      </c>
      <c r="M38" s="22" t="s">
        <v>59</v>
      </c>
      <c r="N38" s="22"/>
      <c r="O38" s="32" t="s">
        <v>96</v>
      </c>
      <c r="P38" s="22"/>
      <c r="Q38" s="22"/>
    </row>
    <row r="39" spans="1:17" ht="15.75" customHeight="1" x14ac:dyDescent="0.25">
      <c r="A39" s="23">
        <v>37</v>
      </c>
      <c r="B39" s="35">
        <v>45273</v>
      </c>
      <c r="C39" s="36">
        <v>45308</v>
      </c>
      <c r="D39" s="26" t="s">
        <v>21</v>
      </c>
      <c r="E39" s="26" t="s">
        <v>109</v>
      </c>
      <c r="F39" s="26" t="s">
        <v>93</v>
      </c>
      <c r="G39" s="26" t="s">
        <v>94</v>
      </c>
      <c r="H39" s="26" t="s">
        <v>95</v>
      </c>
      <c r="I39" s="26"/>
      <c r="J39" s="26">
        <v>14</v>
      </c>
      <c r="K39" s="26">
        <v>24</v>
      </c>
      <c r="L39" s="26" t="str">
        <f ca="1">IFERROR(__xludf.DUMMYFUNCTION("text(B39, ""YYYYMMDD"") &amp; ""_"" &amp; F39 &amp; ""_"" &amp; REGEXREPLACE(G39, "" "", """") &amp; ""_"" &amp; REGEXREPLACE(H39, "" "", """") &amp; ""_"" &amp; TEXT(J39, ""00"") &amp; IF(ISBLANK(I39), """", CONCAT(""_"", REGEXREPLACE(I39, "" "", """")))"),"20231213_BCL_WorkforceEvent_Photosofstickynotes_14")</f>
        <v>20231213_BCL_WorkforceEvent_Photosofstickynotes_14</v>
      </c>
      <c r="M39" s="26" t="s">
        <v>59</v>
      </c>
      <c r="N39" s="26"/>
      <c r="O39" s="27" t="s">
        <v>96</v>
      </c>
      <c r="P39" s="26"/>
      <c r="Q39" s="26"/>
    </row>
    <row r="40" spans="1:17" ht="15.75" customHeight="1" x14ac:dyDescent="0.25">
      <c r="A40" s="29">
        <v>38</v>
      </c>
      <c r="B40" s="33">
        <v>45273</v>
      </c>
      <c r="C40" s="34">
        <v>45308</v>
      </c>
      <c r="D40" s="22" t="s">
        <v>21</v>
      </c>
      <c r="E40" s="22" t="s">
        <v>110</v>
      </c>
      <c r="F40" s="22" t="s">
        <v>93</v>
      </c>
      <c r="G40" s="22" t="s">
        <v>94</v>
      </c>
      <c r="H40" s="22" t="s">
        <v>95</v>
      </c>
      <c r="I40" s="22"/>
      <c r="J40" s="22">
        <v>15</v>
      </c>
      <c r="K40" s="22">
        <v>24</v>
      </c>
      <c r="L40" s="22" t="str">
        <f ca="1">IFERROR(__xludf.DUMMYFUNCTION("text(B40, ""YYYYMMDD"") &amp; ""_"" &amp; F40 &amp; ""_"" &amp; REGEXREPLACE(G40, "" "", """") &amp; ""_"" &amp; REGEXREPLACE(H40, "" "", """") &amp; ""_"" &amp; TEXT(J40, ""00"") &amp; IF(ISBLANK(I40), """", CONCAT(""_"", REGEXREPLACE(I40, "" "", """")))"),"20231213_BCL_WorkforceEvent_Photosofstickynotes_15")</f>
        <v>20231213_BCL_WorkforceEvent_Photosofstickynotes_15</v>
      </c>
      <c r="M40" s="22" t="s">
        <v>59</v>
      </c>
      <c r="N40" s="22"/>
      <c r="O40" s="32" t="s">
        <v>96</v>
      </c>
      <c r="P40" s="22"/>
      <c r="Q40" s="22"/>
    </row>
    <row r="41" spans="1:17" ht="15.75" customHeight="1" x14ac:dyDescent="0.25">
      <c r="A41" s="23">
        <v>39</v>
      </c>
      <c r="B41" s="35">
        <v>45273</v>
      </c>
      <c r="C41" s="36">
        <v>45308</v>
      </c>
      <c r="D41" s="26" t="s">
        <v>21</v>
      </c>
      <c r="E41" s="26" t="s">
        <v>111</v>
      </c>
      <c r="F41" s="26" t="s">
        <v>93</v>
      </c>
      <c r="G41" s="26" t="s">
        <v>94</v>
      </c>
      <c r="H41" s="26" t="s">
        <v>95</v>
      </c>
      <c r="I41" s="26"/>
      <c r="J41" s="26">
        <v>16</v>
      </c>
      <c r="K41" s="26">
        <v>24</v>
      </c>
      <c r="L41" s="26" t="str">
        <f ca="1">IFERROR(__xludf.DUMMYFUNCTION("text(B41, ""YYYYMMDD"") &amp; ""_"" &amp; F41 &amp; ""_"" &amp; REGEXREPLACE(G41, "" "", """") &amp; ""_"" &amp; REGEXREPLACE(H41, "" "", """") &amp; ""_"" &amp; TEXT(J41, ""00"") &amp; IF(ISBLANK(I41), """", CONCAT(""_"", REGEXREPLACE(I41, "" "", """")))"),"20231213_BCL_WorkforceEvent_Photosofstickynotes_16")</f>
        <v>20231213_BCL_WorkforceEvent_Photosofstickynotes_16</v>
      </c>
      <c r="M41" s="26" t="s">
        <v>59</v>
      </c>
      <c r="N41" s="26"/>
      <c r="O41" s="27" t="s">
        <v>96</v>
      </c>
      <c r="P41" s="26"/>
      <c r="Q41" s="26"/>
    </row>
    <row r="42" spans="1:17" ht="15.75" customHeight="1" x14ac:dyDescent="0.25">
      <c r="A42" s="29">
        <v>40</v>
      </c>
      <c r="B42" s="33">
        <v>45273</v>
      </c>
      <c r="C42" s="34">
        <v>45308</v>
      </c>
      <c r="D42" s="22" t="s">
        <v>21</v>
      </c>
      <c r="E42" s="22" t="s">
        <v>112</v>
      </c>
      <c r="F42" s="22" t="s">
        <v>93</v>
      </c>
      <c r="G42" s="22" t="s">
        <v>94</v>
      </c>
      <c r="H42" s="22" t="s">
        <v>95</v>
      </c>
      <c r="I42" s="22"/>
      <c r="J42" s="22">
        <v>17</v>
      </c>
      <c r="K42" s="22">
        <v>24</v>
      </c>
      <c r="L42" s="22" t="str">
        <f ca="1">IFERROR(__xludf.DUMMYFUNCTION("text(B42, ""YYYYMMDD"") &amp; ""_"" &amp; F42 &amp; ""_"" &amp; REGEXREPLACE(G42, "" "", """") &amp; ""_"" &amp; REGEXREPLACE(H42, "" "", """") &amp; ""_"" &amp; TEXT(J42, ""00"") &amp; IF(ISBLANK(I42), """", CONCAT(""_"", REGEXREPLACE(I42, "" "", """")))"),"20231213_BCL_WorkforceEvent_Photosofstickynotes_17")</f>
        <v>20231213_BCL_WorkforceEvent_Photosofstickynotes_17</v>
      </c>
      <c r="M42" s="22" t="s">
        <v>59</v>
      </c>
      <c r="N42" s="22"/>
      <c r="O42" s="32" t="s">
        <v>96</v>
      </c>
      <c r="P42" s="22"/>
      <c r="Q42" s="22"/>
    </row>
    <row r="43" spans="1:17" ht="15.75" customHeight="1" x14ac:dyDescent="0.25">
      <c r="A43" s="23">
        <v>41</v>
      </c>
      <c r="B43" s="35">
        <v>45273</v>
      </c>
      <c r="C43" s="36">
        <v>45308</v>
      </c>
      <c r="D43" s="26" t="s">
        <v>21</v>
      </c>
      <c r="E43" s="26" t="s">
        <v>113</v>
      </c>
      <c r="F43" s="26" t="s">
        <v>93</v>
      </c>
      <c r="G43" s="26" t="s">
        <v>94</v>
      </c>
      <c r="H43" s="26" t="s">
        <v>95</v>
      </c>
      <c r="I43" s="26"/>
      <c r="J43" s="26">
        <v>18</v>
      </c>
      <c r="K43" s="26">
        <v>24</v>
      </c>
      <c r="L43" s="26" t="str">
        <f ca="1">IFERROR(__xludf.DUMMYFUNCTION("text(B43, ""YYYYMMDD"") &amp; ""_"" &amp; F43 &amp; ""_"" &amp; REGEXREPLACE(G43, "" "", """") &amp; ""_"" &amp; REGEXREPLACE(H43, "" "", """") &amp; ""_"" &amp; TEXT(J43, ""00"") &amp; IF(ISBLANK(I43), """", CONCAT(""_"", REGEXREPLACE(I43, "" "", """")))"),"20231213_BCL_WorkforceEvent_Photosofstickynotes_18")</f>
        <v>20231213_BCL_WorkforceEvent_Photosofstickynotes_18</v>
      </c>
      <c r="M43" s="26" t="s">
        <v>59</v>
      </c>
      <c r="N43" s="26"/>
      <c r="O43" s="27" t="s">
        <v>96</v>
      </c>
      <c r="P43" s="26"/>
      <c r="Q43" s="26"/>
    </row>
    <row r="44" spans="1:17" ht="15.75" customHeight="1" x14ac:dyDescent="0.25">
      <c r="A44" s="37">
        <v>42</v>
      </c>
      <c r="B44" s="33">
        <v>45273</v>
      </c>
      <c r="C44" s="34">
        <v>45308</v>
      </c>
      <c r="D44" s="22" t="s">
        <v>21</v>
      </c>
      <c r="E44" s="22" t="s">
        <v>114</v>
      </c>
      <c r="F44" s="22" t="s">
        <v>93</v>
      </c>
      <c r="G44" s="22" t="s">
        <v>94</v>
      </c>
      <c r="H44" s="22" t="s">
        <v>95</v>
      </c>
      <c r="I44" s="22"/>
      <c r="J44" s="22">
        <v>19</v>
      </c>
      <c r="K44" s="22">
        <v>24</v>
      </c>
      <c r="L44" s="22" t="str">
        <f ca="1">IFERROR(__xludf.DUMMYFUNCTION("text(B44, ""YYYYMMDD"") &amp; ""_"" &amp; F44 &amp; ""_"" &amp; REGEXREPLACE(G44, "" "", """") &amp; ""_"" &amp; REGEXREPLACE(H44, "" "", """") &amp; ""_"" &amp; TEXT(J44, ""00"") &amp; IF(ISBLANK(I44), """", CONCAT(""_"", REGEXREPLACE(I44, "" "", """")))"),"20231213_BCL_WorkforceEvent_Photosofstickynotes_19")</f>
        <v>20231213_BCL_WorkforceEvent_Photosofstickynotes_19</v>
      </c>
      <c r="M44" s="22" t="s">
        <v>59</v>
      </c>
      <c r="N44" s="22"/>
      <c r="O44" s="32" t="s">
        <v>96</v>
      </c>
      <c r="P44" s="22"/>
      <c r="Q44" s="22"/>
    </row>
    <row r="45" spans="1:17" ht="15.75" customHeight="1" x14ac:dyDescent="0.25">
      <c r="A45" s="38">
        <v>43</v>
      </c>
      <c r="B45" s="35">
        <v>45273</v>
      </c>
      <c r="C45" s="36">
        <v>45308</v>
      </c>
      <c r="D45" s="26" t="s">
        <v>21</v>
      </c>
      <c r="E45" s="26" t="s">
        <v>115</v>
      </c>
      <c r="F45" s="26" t="s">
        <v>93</v>
      </c>
      <c r="G45" s="26" t="s">
        <v>94</v>
      </c>
      <c r="H45" s="26" t="s">
        <v>95</v>
      </c>
      <c r="I45" s="26"/>
      <c r="J45" s="26">
        <v>20</v>
      </c>
      <c r="K45" s="26">
        <v>24</v>
      </c>
      <c r="L45" s="26" t="str">
        <f ca="1">IFERROR(__xludf.DUMMYFUNCTION("text(B45, ""YYYYMMDD"") &amp; ""_"" &amp; F45 &amp; ""_"" &amp; REGEXREPLACE(G45, "" "", """") &amp; ""_"" &amp; REGEXREPLACE(H45, "" "", """") &amp; ""_"" &amp; TEXT(J45, ""00"") &amp; IF(ISBLANK(I45), """", CONCAT(""_"", REGEXREPLACE(I45, "" "", """")))"),"20231213_BCL_WorkforceEvent_Photosofstickynotes_20")</f>
        <v>20231213_BCL_WorkforceEvent_Photosofstickynotes_20</v>
      </c>
      <c r="M45" s="26" t="s">
        <v>59</v>
      </c>
      <c r="N45" s="26"/>
      <c r="O45" s="27" t="s">
        <v>96</v>
      </c>
      <c r="P45" s="26"/>
      <c r="Q45" s="26"/>
    </row>
    <row r="46" spans="1:17" ht="15.75" customHeight="1" x14ac:dyDescent="0.25">
      <c r="A46" s="37">
        <v>44</v>
      </c>
      <c r="B46" s="33">
        <v>45273</v>
      </c>
      <c r="C46" s="34">
        <v>45308</v>
      </c>
      <c r="D46" s="22" t="s">
        <v>21</v>
      </c>
      <c r="E46" s="22" t="s">
        <v>116</v>
      </c>
      <c r="F46" s="22" t="s">
        <v>93</v>
      </c>
      <c r="G46" s="22" t="s">
        <v>94</v>
      </c>
      <c r="H46" s="22" t="s">
        <v>95</v>
      </c>
      <c r="I46" s="22"/>
      <c r="J46" s="22">
        <v>21</v>
      </c>
      <c r="K46" s="22">
        <v>24</v>
      </c>
      <c r="L46" s="22" t="str">
        <f ca="1">IFERROR(__xludf.DUMMYFUNCTION("text(B46, ""YYYYMMDD"") &amp; ""_"" &amp; F46 &amp; ""_"" &amp; REGEXREPLACE(G46, "" "", """") &amp; ""_"" &amp; REGEXREPLACE(H46, "" "", """") &amp; ""_"" &amp; TEXT(J46, ""00"") &amp; IF(ISBLANK(I46), """", CONCAT(""_"", REGEXREPLACE(I46, "" "", """")))"),"20231213_BCL_WorkforceEvent_Photosofstickynotes_21")</f>
        <v>20231213_BCL_WorkforceEvent_Photosofstickynotes_21</v>
      </c>
      <c r="M46" s="22" t="s">
        <v>59</v>
      </c>
      <c r="N46" s="22"/>
      <c r="O46" s="32" t="s">
        <v>96</v>
      </c>
      <c r="P46" s="22"/>
      <c r="Q46" s="22"/>
    </row>
    <row r="47" spans="1:17" ht="15.75" customHeight="1" x14ac:dyDescent="0.25">
      <c r="A47" s="38">
        <v>45</v>
      </c>
      <c r="B47" s="35">
        <v>45273</v>
      </c>
      <c r="C47" s="36">
        <v>45308</v>
      </c>
      <c r="D47" s="26" t="s">
        <v>21</v>
      </c>
      <c r="E47" s="26" t="s">
        <v>117</v>
      </c>
      <c r="F47" s="26" t="s">
        <v>93</v>
      </c>
      <c r="G47" s="26" t="s">
        <v>94</v>
      </c>
      <c r="H47" s="26" t="s">
        <v>95</v>
      </c>
      <c r="I47" s="26"/>
      <c r="J47" s="26">
        <v>22</v>
      </c>
      <c r="K47" s="26">
        <v>24</v>
      </c>
      <c r="L47" s="26" t="str">
        <f ca="1">IFERROR(__xludf.DUMMYFUNCTION("text(B47, ""YYYYMMDD"") &amp; ""_"" &amp; F47 &amp; ""_"" &amp; REGEXREPLACE(G47, "" "", """") &amp; ""_"" &amp; REGEXREPLACE(H47, "" "", """") &amp; ""_"" &amp; TEXT(J47, ""00"") &amp; IF(ISBLANK(I47), """", CONCAT(""_"", REGEXREPLACE(I47, "" "", """")))"),"20231213_BCL_WorkforceEvent_Photosofstickynotes_22")</f>
        <v>20231213_BCL_WorkforceEvent_Photosofstickynotes_22</v>
      </c>
      <c r="M47" s="26" t="s">
        <v>59</v>
      </c>
      <c r="N47" s="26"/>
      <c r="O47" s="27" t="s">
        <v>96</v>
      </c>
      <c r="P47" s="26"/>
      <c r="Q47" s="26"/>
    </row>
    <row r="48" spans="1:17" ht="15.75" customHeight="1" x14ac:dyDescent="0.25">
      <c r="A48" s="37">
        <v>46</v>
      </c>
      <c r="B48" s="33">
        <v>45273</v>
      </c>
      <c r="C48" s="34">
        <v>45308</v>
      </c>
      <c r="D48" s="22" t="s">
        <v>21</v>
      </c>
      <c r="E48" s="22" t="s">
        <v>118</v>
      </c>
      <c r="F48" s="22" t="s">
        <v>93</v>
      </c>
      <c r="G48" s="22" t="s">
        <v>94</v>
      </c>
      <c r="H48" s="22" t="s">
        <v>95</v>
      </c>
      <c r="I48" s="22"/>
      <c r="J48" s="22">
        <v>23</v>
      </c>
      <c r="K48" s="22">
        <v>24</v>
      </c>
      <c r="L48" s="22" t="str">
        <f ca="1">IFERROR(__xludf.DUMMYFUNCTION("text(B48, ""YYYYMMDD"") &amp; ""_"" &amp; F48 &amp; ""_"" &amp; REGEXREPLACE(G48, "" "", """") &amp; ""_"" &amp; REGEXREPLACE(H48, "" "", """") &amp; ""_"" &amp; TEXT(J48, ""00"") &amp; IF(ISBLANK(I48), """", CONCAT(""_"", REGEXREPLACE(I48, "" "", """")))"),"20231213_BCL_WorkforceEvent_Photosofstickynotes_23")</f>
        <v>20231213_BCL_WorkforceEvent_Photosofstickynotes_23</v>
      </c>
      <c r="M48" s="22" t="s">
        <v>59</v>
      </c>
      <c r="N48" s="22"/>
      <c r="O48" s="32" t="s">
        <v>96</v>
      </c>
      <c r="P48" s="22"/>
      <c r="Q48" s="22"/>
    </row>
    <row r="49" spans="1:17" ht="15.75" customHeight="1" x14ac:dyDescent="0.25">
      <c r="A49" s="38">
        <v>47</v>
      </c>
      <c r="B49" s="35">
        <v>45273</v>
      </c>
      <c r="C49" s="36">
        <v>45308</v>
      </c>
      <c r="D49" s="26" t="s">
        <v>21</v>
      </c>
      <c r="E49" s="26" t="s">
        <v>119</v>
      </c>
      <c r="F49" s="26" t="s">
        <v>93</v>
      </c>
      <c r="G49" s="26" t="s">
        <v>94</v>
      </c>
      <c r="H49" s="26" t="s">
        <v>95</v>
      </c>
      <c r="I49" s="26"/>
      <c r="J49" s="26">
        <v>24</v>
      </c>
      <c r="K49" s="26">
        <v>24</v>
      </c>
      <c r="L49" s="26" t="str">
        <f ca="1">IFERROR(__xludf.DUMMYFUNCTION("text(B49, ""YYYYMMDD"") &amp; ""_"" &amp; F49 &amp; ""_"" &amp; REGEXREPLACE(G49, "" "", """") &amp; ""_"" &amp; REGEXREPLACE(H49, "" "", """") &amp; ""_"" &amp; TEXT(J49, ""00"") &amp; IF(ISBLANK(I49), """", CONCAT(""_"", REGEXREPLACE(I49, "" "", """")))"),"20231213_BCL_WorkforceEvent_Photosofstickynotes_24")</f>
        <v>20231213_BCL_WorkforceEvent_Photosofstickynotes_24</v>
      </c>
      <c r="M49" s="26" t="s">
        <v>59</v>
      </c>
      <c r="N49" s="26"/>
      <c r="O49" s="27" t="s">
        <v>96</v>
      </c>
      <c r="P49" s="26"/>
      <c r="Q49" s="26"/>
    </row>
    <row r="50" spans="1:17" ht="15.75" customHeight="1" x14ac:dyDescent="0.25">
      <c r="A50" s="37">
        <v>48</v>
      </c>
      <c r="B50" s="33">
        <v>45160</v>
      </c>
      <c r="C50" s="34">
        <v>45308</v>
      </c>
      <c r="D50" s="22" t="s">
        <v>120</v>
      </c>
      <c r="E50" s="22" t="s">
        <v>121</v>
      </c>
      <c r="F50" s="22" t="s">
        <v>93</v>
      </c>
      <c r="G50" s="22" t="s">
        <v>122</v>
      </c>
      <c r="H50" s="22" t="s">
        <v>90</v>
      </c>
      <c r="I50" s="22"/>
      <c r="J50" s="22">
        <v>1</v>
      </c>
      <c r="K50" s="22">
        <v>28</v>
      </c>
      <c r="L50" s="22" t="str">
        <f ca="1">IFERROR(__xludf.DUMMYFUNCTION("text(B50, ""YYYYMMDD"") &amp; ""_"" &amp; F50 &amp; ""_"" &amp; REGEXREPLACE(G50, "" "", """") &amp; ""_"" &amp; REGEXREPLACE(H50, "" "", """") &amp; ""_"" &amp; TEXT(J50, ""00"") &amp; IF(ISBLANK(I50), """", CONCAT(""_"", REGEXREPLACE(I50, "" "", """")))"),"20230822_BCL_AugustMexicanConsort_WrittenSurveyResponse_01")</f>
        <v>20230822_BCL_AugustMexicanConsort_WrittenSurveyResponse_01</v>
      </c>
      <c r="M50" s="22"/>
      <c r="N50" s="22"/>
      <c r="O50" s="32" t="s">
        <v>123</v>
      </c>
      <c r="P50" s="22"/>
      <c r="Q50" s="22"/>
    </row>
    <row r="51" spans="1:17" ht="15.75" customHeight="1" x14ac:dyDescent="0.25">
      <c r="A51" s="38">
        <v>49</v>
      </c>
      <c r="B51" s="35">
        <v>45160</v>
      </c>
      <c r="C51" s="36">
        <v>45308</v>
      </c>
      <c r="D51" s="26" t="s">
        <v>120</v>
      </c>
      <c r="E51" s="26" t="s">
        <v>124</v>
      </c>
      <c r="F51" s="26" t="s">
        <v>93</v>
      </c>
      <c r="G51" s="26" t="s">
        <v>122</v>
      </c>
      <c r="H51" s="26" t="s">
        <v>90</v>
      </c>
      <c r="I51" s="26"/>
      <c r="J51" s="26">
        <v>2</v>
      </c>
      <c r="K51" s="26">
        <v>28</v>
      </c>
      <c r="L51" s="26" t="str">
        <f ca="1">IFERROR(__xludf.DUMMYFUNCTION("text(B51, ""YYYYMMDD"") &amp; ""_"" &amp; F51 &amp; ""_"" &amp; REGEXREPLACE(G51, "" "", """") &amp; ""_"" &amp; REGEXREPLACE(H51, "" "", """") &amp; ""_"" &amp; TEXT(J51, ""00"") &amp; IF(ISBLANK(I51), """", CONCAT(""_"", REGEXREPLACE(I51, "" "", """")))"),"20230822_BCL_AugustMexicanConsort_WrittenSurveyResponse_02")</f>
        <v>20230822_BCL_AugustMexicanConsort_WrittenSurveyResponse_02</v>
      </c>
      <c r="M51" s="26"/>
      <c r="N51" s="26"/>
      <c r="O51" s="27" t="s">
        <v>123</v>
      </c>
      <c r="P51" s="26"/>
      <c r="Q51" s="26"/>
    </row>
    <row r="52" spans="1:17" ht="15.75" customHeight="1" x14ac:dyDescent="0.25">
      <c r="A52" s="37">
        <v>50</v>
      </c>
      <c r="B52" s="33">
        <v>45160</v>
      </c>
      <c r="C52" s="34">
        <v>45308</v>
      </c>
      <c r="D52" s="22" t="s">
        <v>120</v>
      </c>
      <c r="E52" s="22" t="s">
        <v>125</v>
      </c>
      <c r="F52" s="22" t="s">
        <v>93</v>
      </c>
      <c r="G52" s="22" t="s">
        <v>122</v>
      </c>
      <c r="H52" s="22" t="s">
        <v>90</v>
      </c>
      <c r="I52" s="22"/>
      <c r="J52" s="22">
        <v>3</v>
      </c>
      <c r="K52" s="22">
        <v>28</v>
      </c>
      <c r="L52" s="22" t="str">
        <f ca="1">IFERROR(__xludf.DUMMYFUNCTION("text(B52, ""YYYYMMDD"") &amp; ""_"" &amp; F52 &amp; ""_"" &amp; REGEXREPLACE(G52, "" "", """") &amp; ""_"" &amp; REGEXREPLACE(H52, "" "", """") &amp; ""_"" &amp; TEXT(J52, ""00"") &amp; IF(ISBLANK(I52), """", CONCAT(""_"", REGEXREPLACE(I52, "" "", """")))"),"20230822_BCL_AugustMexicanConsort_WrittenSurveyResponse_03")</f>
        <v>20230822_BCL_AugustMexicanConsort_WrittenSurveyResponse_03</v>
      </c>
      <c r="M52" s="22"/>
      <c r="N52" s="22"/>
      <c r="O52" s="32" t="s">
        <v>123</v>
      </c>
      <c r="P52" s="22"/>
      <c r="Q52" s="22"/>
    </row>
    <row r="53" spans="1:17" ht="15.75" customHeight="1" x14ac:dyDescent="0.25">
      <c r="A53" s="38">
        <v>51</v>
      </c>
      <c r="B53" s="35">
        <v>45160</v>
      </c>
      <c r="C53" s="36">
        <v>45308</v>
      </c>
      <c r="D53" s="26" t="s">
        <v>120</v>
      </c>
      <c r="E53" s="26" t="s">
        <v>126</v>
      </c>
      <c r="F53" s="26" t="s">
        <v>93</v>
      </c>
      <c r="G53" s="26" t="s">
        <v>122</v>
      </c>
      <c r="H53" s="26" t="s">
        <v>90</v>
      </c>
      <c r="I53" s="26"/>
      <c r="J53" s="26">
        <v>4</v>
      </c>
      <c r="K53" s="26">
        <v>28</v>
      </c>
      <c r="L53" s="26" t="str">
        <f ca="1">IFERROR(__xludf.DUMMYFUNCTION("text(B53, ""YYYYMMDD"") &amp; ""_"" &amp; F53 &amp; ""_"" &amp; REGEXREPLACE(G53, "" "", """") &amp; ""_"" &amp; REGEXREPLACE(H53, "" "", """") &amp; ""_"" &amp; TEXT(J53, ""00"") &amp; IF(ISBLANK(I53), """", CONCAT(""_"", REGEXREPLACE(I53, "" "", """")))"),"20230822_BCL_AugustMexicanConsort_WrittenSurveyResponse_04")</f>
        <v>20230822_BCL_AugustMexicanConsort_WrittenSurveyResponse_04</v>
      </c>
      <c r="M53" s="26"/>
      <c r="N53" s="26"/>
      <c r="O53" s="27" t="s">
        <v>123</v>
      </c>
      <c r="P53" s="26"/>
      <c r="Q53" s="26"/>
    </row>
    <row r="54" spans="1:17" ht="15.75" customHeight="1" x14ac:dyDescent="0.25">
      <c r="A54" s="37">
        <v>52</v>
      </c>
      <c r="B54" s="33">
        <v>45160</v>
      </c>
      <c r="C54" s="34">
        <v>45308</v>
      </c>
      <c r="D54" s="22" t="s">
        <v>120</v>
      </c>
      <c r="E54" s="22" t="s">
        <v>127</v>
      </c>
      <c r="F54" s="22" t="s">
        <v>93</v>
      </c>
      <c r="G54" s="22" t="s">
        <v>122</v>
      </c>
      <c r="H54" s="22" t="s">
        <v>90</v>
      </c>
      <c r="I54" s="22"/>
      <c r="J54" s="22">
        <v>5</v>
      </c>
      <c r="K54" s="22">
        <v>28</v>
      </c>
      <c r="L54" s="22" t="str">
        <f ca="1">IFERROR(__xludf.DUMMYFUNCTION("text(B54, ""YYYYMMDD"") &amp; ""_"" &amp; F54 &amp; ""_"" &amp; REGEXREPLACE(G54, "" "", """") &amp; ""_"" &amp; REGEXREPLACE(H54, "" "", """") &amp; ""_"" &amp; TEXT(J54, ""00"") &amp; IF(ISBLANK(I54), """", CONCAT(""_"", REGEXREPLACE(I54, "" "", """")))"),"20230822_BCL_AugustMexicanConsort_WrittenSurveyResponse_05")</f>
        <v>20230822_BCL_AugustMexicanConsort_WrittenSurveyResponse_05</v>
      </c>
      <c r="M54" s="22"/>
      <c r="N54" s="22"/>
      <c r="O54" s="32" t="s">
        <v>123</v>
      </c>
      <c r="P54" s="22"/>
      <c r="Q54" s="22"/>
    </row>
    <row r="55" spans="1:17" ht="15.75" customHeight="1" x14ac:dyDescent="0.25">
      <c r="A55" s="38">
        <v>53</v>
      </c>
      <c r="B55" s="35">
        <v>45160</v>
      </c>
      <c r="C55" s="36">
        <v>45308</v>
      </c>
      <c r="D55" s="26" t="s">
        <v>120</v>
      </c>
      <c r="E55" s="26" t="s">
        <v>128</v>
      </c>
      <c r="F55" s="26" t="s">
        <v>93</v>
      </c>
      <c r="G55" s="26" t="s">
        <v>122</v>
      </c>
      <c r="H55" s="26" t="s">
        <v>90</v>
      </c>
      <c r="I55" s="26"/>
      <c r="J55" s="26">
        <v>6</v>
      </c>
      <c r="K55" s="26">
        <v>28</v>
      </c>
      <c r="L55" s="26" t="str">
        <f ca="1">IFERROR(__xludf.DUMMYFUNCTION("text(B55, ""YYYYMMDD"") &amp; ""_"" &amp; F55 &amp; ""_"" &amp; REGEXREPLACE(G55, "" "", """") &amp; ""_"" &amp; REGEXREPLACE(H55, "" "", """") &amp; ""_"" &amp; TEXT(J55, ""00"") &amp; IF(ISBLANK(I55), """", CONCAT(""_"", REGEXREPLACE(I55, "" "", """")))"),"20230822_BCL_AugustMexicanConsort_WrittenSurveyResponse_06")</f>
        <v>20230822_BCL_AugustMexicanConsort_WrittenSurveyResponse_06</v>
      </c>
      <c r="M55" s="26"/>
      <c r="N55" s="26"/>
      <c r="O55" s="27" t="s">
        <v>123</v>
      </c>
      <c r="P55" s="26"/>
      <c r="Q55" s="26"/>
    </row>
    <row r="56" spans="1:17" ht="15.75" customHeight="1" x14ac:dyDescent="0.25">
      <c r="A56" s="37">
        <v>54</v>
      </c>
      <c r="B56" s="33">
        <v>45160</v>
      </c>
      <c r="C56" s="34">
        <v>45308</v>
      </c>
      <c r="D56" s="22" t="s">
        <v>120</v>
      </c>
      <c r="E56" s="22" t="s">
        <v>129</v>
      </c>
      <c r="F56" s="22" t="s">
        <v>93</v>
      </c>
      <c r="G56" s="22" t="s">
        <v>122</v>
      </c>
      <c r="H56" s="22" t="s">
        <v>90</v>
      </c>
      <c r="I56" s="22"/>
      <c r="J56" s="22">
        <v>7</v>
      </c>
      <c r="K56" s="22">
        <v>28</v>
      </c>
      <c r="L56" s="22" t="str">
        <f ca="1">IFERROR(__xludf.DUMMYFUNCTION("text(B56, ""YYYYMMDD"") &amp; ""_"" &amp; F56 &amp; ""_"" &amp; REGEXREPLACE(G56, "" "", """") &amp; ""_"" &amp; REGEXREPLACE(H56, "" "", """") &amp; ""_"" &amp; TEXT(J56, ""00"") &amp; IF(ISBLANK(I56), """", CONCAT(""_"", REGEXREPLACE(I56, "" "", """")))"),"20230822_BCL_AugustMexicanConsort_WrittenSurveyResponse_07")</f>
        <v>20230822_BCL_AugustMexicanConsort_WrittenSurveyResponse_07</v>
      </c>
      <c r="M56" s="22"/>
      <c r="N56" s="22"/>
      <c r="O56" s="32" t="s">
        <v>123</v>
      </c>
      <c r="P56" s="22"/>
      <c r="Q56" s="22"/>
    </row>
    <row r="57" spans="1:17" ht="15.75" customHeight="1" x14ac:dyDescent="0.25">
      <c r="A57" s="38">
        <v>55</v>
      </c>
      <c r="B57" s="35">
        <v>45160</v>
      </c>
      <c r="C57" s="36">
        <v>45308</v>
      </c>
      <c r="D57" s="26" t="s">
        <v>120</v>
      </c>
      <c r="E57" s="26" t="s">
        <v>130</v>
      </c>
      <c r="F57" s="26" t="s">
        <v>93</v>
      </c>
      <c r="G57" s="26" t="s">
        <v>122</v>
      </c>
      <c r="H57" s="26" t="s">
        <v>90</v>
      </c>
      <c r="I57" s="26"/>
      <c r="J57" s="26">
        <v>8</v>
      </c>
      <c r="K57" s="26">
        <v>28</v>
      </c>
      <c r="L57" s="26" t="str">
        <f ca="1">IFERROR(__xludf.DUMMYFUNCTION("text(B57, ""YYYYMMDD"") &amp; ""_"" &amp; F57 &amp; ""_"" &amp; REGEXREPLACE(G57, "" "", """") &amp; ""_"" &amp; REGEXREPLACE(H57, "" "", """") &amp; ""_"" &amp; TEXT(J57, ""00"") &amp; IF(ISBLANK(I57), """", CONCAT(""_"", REGEXREPLACE(I57, "" "", """")))"),"20230822_BCL_AugustMexicanConsort_WrittenSurveyResponse_08")</f>
        <v>20230822_BCL_AugustMexicanConsort_WrittenSurveyResponse_08</v>
      </c>
      <c r="M57" s="26"/>
      <c r="N57" s="26"/>
      <c r="O57" s="27" t="s">
        <v>123</v>
      </c>
      <c r="P57" s="26"/>
      <c r="Q57" s="26"/>
    </row>
    <row r="58" spans="1:17" ht="15.75" customHeight="1" x14ac:dyDescent="0.25">
      <c r="A58" s="37">
        <v>56</v>
      </c>
      <c r="B58" s="33">
        <v>45160</v>
      </c>
      <c r="C58" s="34">
        <v>45308</v>
      </c>
      <c r="D58" s="22" t="s">
        <v>120</v>
      </c>
      <c r="E58" s="22" t="s">
        <v>131</v>
      </c>
      <c r="F58" s="22" t="s">
        <v>93</v>
      </c>
      <c r="G58" s="22" t="s">
        <v>122</v>
      </c>
      <c r="H58" s="22" t="s">
        <v>90</v>
      </c>
      <c r="I58" s="22"/>
      <c r="J58" s="22">
        <v>9</v>
      </c>
      <c r="K58" s="22">
        <v>28</v>
      </c>
      <c r="L58" s="22" t="str">
        <f ca="1">IFERROR(__xludf.DUMMYFUNCTION("text(B58, ""YYYYMMDD"") &amp; ""_"" &amp; F58 &amp; ""_"" &amp; REGEXREPLACE(G58, "" "", """") &amp; ""_"" &amp; REGEXREPLACE(H58, "" "", """") &amp; ""_"" &amp; TEXT(J58, ""00"") &amp; IF(ISBLANK(I58), """", CONCAT(""_"", REGEXREPLACE(I58, "" "", """")))"),"20230822_BCL_AugustMexicanConsort_WrittenSurveyResponse_09")</f>
        <v>20230822_BCL_AugustMexicanConsort_WrittenSurveyResponse_09</v>
      </c>
      <c r="M58" s="22"/>
      <c r="N58" s="22"/>
      <c r="O58" s="32" t="s">
        <v>123</v>
      </c>
      <c r="P58" s="22"/>
      <c r="Q58" s="22"/>
    </row>
    <row r="59" spans="1:17" ht="15.75" customHeight="1" x14ac:dyDescent="0.25">
      <c r="A59" s="38">
        <v>57</v>
      </c>
      <c r="B59" s="35">
        <v>45160</v>
      </c>
      <c r="C59" s="36">
        <v>45308</v>
      </c>
      <c r="D59" s="26" t="s">
        <v>120</v>
      </c>
      <c r="E59" s="26" t="s">
        <v>132</v>
      </c>
      <c r="F59" s="26" t="s">
        <v>93</v>
      </c>
      <c r="G59" s="26" t="s">
        <v>122</v>
      </c>
      <c r="H59" s="26" t="s">
        <v>90</v>
      </c>
      <c r="I59" s="26"/>
      <c r="J59" s="26">
        <v>10</v>
      </c>
      <c r="K59" s="26">
        <v>28</v>
      </c>
      <c r="L59" s="26" t="str">
        <f ca="1">IFERROR(__xludf.DUMMYFUNCTION("text(B59, ""YYYYMMDD"") &amp; ""_"" &amp; F59 &amp; ""_"" &amp; REGEXREPLACE(G59, "" "", """") &amp; ""_"" &amp; REGEXREPLACE(H59, "" "", """") &amp; ""_"" &amp; TEXT(J59, ""00"") &amp; IF(ISBLANK(I59), """", CONCAT(""_"", REGEXREPLACE(I59, "" "", """")))"),"20230822_BCL_AugustMexicanConsort_WrittenSurveyResponse_10")</f>
        <v>20230822_BCL_AugustMexicanConsort_WrittenSurveyResponse_10</v>
      </c>
      <c r="M59" s="26"/>
      <c r="N59" s="26"/>
      <c r="O59" s="27" t="s">
        <v>123</v>
      </c>
      <c r="P59" s="26"/>
      <c r="Q59" s="26"/>
    </row>
    <row r="60" spans="1:17" ht="15.75" customHeight="1" x14ac:dyDescent="0.25">
      <c r="A60" s="37">
        <v>58</v>
      </c>
      <c r="B60" s="33">
        <v>45160</v>
      </c>
      <c r="C60" s="34">
        <v>45308</v>
      </c>
      <c r="D60" s="22" t="s">
        <v>120</v>
      </c>
      <c r="E60" s="22" t="s">
        <v>133</v>
      </c>
      <c r="F60" s="22" t="s">
        <v>93</v>
      </c>
      <c r="G60" s="22" t="s">
        <v>122</v>
      </c>
      <c r="H60" s="22" t="s">
        <v>90</v>
      </c>
      <c r="I60" s="22"/>
      <c r="J60" s="22">
        <v>11</v>
      </c>
      <c r="K60" s="22">
        <v>28</v>
      </c>
      <c r="L60" s="22" t="str">
        <f ca="1">IFERROR(__xludf.DUMMYFUNCTION("text(B60, ""YYYYMMDD"") &amp; ""_"" &amp; F60 &amp; ""_"" &amp; REGEXREPLACE(G60, "" "", """") &amp; ""_"" &amp; REGEXREPLACE(H60, "" "", """") &amp; ""_"" &amp; TEXT(J60, ""00"") &amp; IF(ISBLANK(I60), """", CONCAT(""_"", REGEXREPLACE(I60, "" "", """")))"),"20230822_BCL_AugustMexicanConsort_WrittenSurveyResponse_11")</f>
        <v>20230822_BCL_AugustMexicanConsort_WrittenSurveyResponse_11</v>
      </c>
      <c r="M60" s="22"/>
      <c r="N60" s="22"/>
      <c r="O60" s="32" t="s">
        <v>123</v>
      </c>
      <c r="P60" s="22"/>
      <c r="Q60" s="22"/>
    </row>
    <row r="61" spans="1:17" ht="15.75" customHeight="1" x14ac:dyDescent="0.25">
      <c r="A61" s="38">
        <v>59</v>
      </c>
      <c r="B61" s="35">
        <v>45160</v>
      </c>
      <c r="C61" s="36">
        <v>45308</v>
      </c>
      <c r="D61" s="26" t="s">
        <v>120</v>
      </c>
      <c r="E61" s="26" t="s">
        <v>134</v>
      </c>
      <c r="F61" s="26" t="s">
        <v>93</v>
      </c>
      <c r="G61" s="26" t="s">
        <v>122</v>
      </c>
      <c r="H61" s="26" t="s">
        <v>90</v>
      </c>
      <c r="I61" s="26"/>
      <c r="J61" s="26">
        <v>12</v>
      </c>
      <c r="K61" s="26">
        <v>28</v>
      </c>
      <c r="L61" s="26" t="str">
        <f ca="1">IFERROR(__xludf.DUMMYFUNCTION("text(B61, ""YYYYMMDD"") &amp; ""_"" &amp; F61 &amp; ""_"" &amp; REGEXREPLACE(G61, "" "", """") &amp; ""_"" &amp; REGEXREPLACE(H61, "" "", """") &amp; ""_"" &amp; TEXT(J61, ""00"") &amp; IF(ISBLANK(I61), """", CONCAT(""_"", REGEXREPLACE(I61, "" "", """")))"),"20230822_BCL_AugustMexicanConsort_WrittenSurveyResponse_12")</f>
        <v>20230822_BCL_AugustMexicanConsort_WrittenSurveyResponse_12</v>
      </c>
      <c r="M61" s="26"/>
      <c r="N61" s="26"/>
      <c r="O61" s="27" t="s">
        <v>123</v>
      </c>
      <c r="P61" s="26"/>
      <c r="Q61" s="26"/>
    </row>
    <row r="62" spans="1:17" ht="15.75" customHeight="1" x14ac:dyDescent="0.25">
      <c r="A62" s="37">
        <v>60</v>
      </c>
      <c r="B62" s="33">
        <v>45160</v>
      </c>
      <c r="C62" s="34">
        <v>45308</v>
      </c>
      <c r="D62" s="22" t="s">
        <v>120</v>
      </c>
      <c r="E62" s="22" t="s">
        <v>135</v>
      </c>
      <c r="F62" s="22" t="s">
        <v>93</v>
      </c>
      <c r="G62" s="22" t="s">
        <v>122</v>
      </c>
      <c r="H62" s="22" t="s">
        <v>90</v>
      </c>
      <c r="I62" s="22"/>
      <c r="J62" s="22">
        <v>13</v>
      </c>
      <c r="K62" s="22">
        <v>28</v>
      </c>
      <c r="L62" s="22" t="str">
        <f ca="1">IFERROR(__xludf.DUMMYFUNCTION("text(B62, ""YYYYMMDD"") &amp; ""_"" &amp; F62 &amp; ""_"" &amp; REGEXREPLACE(G62, "" "", """") &amp; ""_"" &amp; REGEXREPLACE(H62, "" "", """") &amp; ""_"" &amp; TEXT(J62, ""00"") &amp; IF(ISBLANK(I62), """", CONCAT(""_"", REGEXREPLACE(I62, "" "", """")))"),"20230822_BCL_AugustMexicanConsort_WrittenSurveyResponse_13")</f>
        <v>20230822_BCL_AugustMexicanConsort_WrittenSurveyResponse_13</v>
      </c>
      <c r="M62" s="22"/>
      <c r="N62" s="22"/>
      <c r="O62" s="32" t="s">
        <v>123</v>
      </c>
      <c r="P62" s="22"/>
      <c r="Q62" s="22"/>
    </row>
    <row r="63" spans="1:17" ht="15.75" customHeight="1" x14ac:dyDescent="0.25">
      <c r="A63" s="38">
        <v>61</v>
      </c>
      <c r="B63" s="35">
        <v>45160</v>
      </c>
      <c r="C63" s="36">
        <v>45308</v>
      </c>
      <c r="D63" s="26" t="s">
        <v>120</v>
      </c>
      <c r="E63" s="26" t="s">
        <v>136</v>
      </c>
      <c r="F63" s="26" t="s">
        <v>93</v>
      </c>
      <c r="G63" s="26" t="s">
        <v>122</v>
      </c>
      <c r="H63" s="26" t="s">
        <v>90</v>
      </c>
      <c r="I63" s="26"/>
      <c r="J63" s="26">
        <v>14</v>
      </c>
      <c r="K63" s="26">
        <v>28</v>
      </c>
      <c r="L63" s="26" t="str">
        <f ca="1">IFERROR(__xludf.DUMMYFUNCTION("text(B63, ""YYYYMMDD"") &amp; ""_"" &amp; F63 &amp; ""_"" &amp; REGEXREPLACE(G63, "" "", """") &amp; ""_"" &amp; REGEXREPLACE(H63, "" "", """") &amp; ""_"" &amp; TEXT(J63, ""00"") &amp; IF(ISBLANK(I63), """", CONCAT(""_"", REGEXREPLACE(I63, "" "", """")))"),"20230822_BCL_AugustMexicanConsort_WrittenSurveyResponse_14")</f>
        <v>20230822_BCL_AugustMexicanConsort_WrittenSurveyResponse_14</v>
      </c>
      <c r="M63" s="26"/>
      <c r="N63" s="26"/>
      <c r="O63" s="27" t="s">
        <v>123</v>
      </c>
      <c r="P63" s="26"/>
      <c r="Q63" s="26"/>
    </row>
    <row r="64" spans="1:17" ht="15.75" customHeight="1" x14ac:dyDescent="0.25">
      <c r="A64" s="37">
        <v>62</v>
      </c>
      <c r="B64" s="33">
        <v>45160</v>
      </c>
      <c r="C64" s="34">
        <v>45308</v>
      </c>
      <c r="D64" s="22" t="s">
        <v>120</v>
      </c>
      <c r="E64" s="22" t="s">
        <v>137</v>
      </c>
      <c r="F64" s="22" t="s">
        <v>93</v>
      </c>
      <c r="G64" s="22" t="s">
        <v>122</v>
      </c>
      <c r="H64" s="22" t="s">
        <v>90</v>
      </c>
      <c r="I64" s="22"/>
      <c r="J64" s="22">
        <v>15</v>
      </c>
      <c r="K64" s="22">
        <v>28</v>
      </c>
      <c r="L64" s="22" t="str">
        <f ca="1">IFERROR(__xludf.DUMMYFUNCTION("text(B64, ""YYYYMMDD"") &amp; ""_"" &amp; F64 &amp; ""_"" &amp; REGEXREPLACE(G64, "" "", """") &amp; ""_"" &amp; REGEXREPLACE(H64, "" "", """") &amp; ""_"" &amp; TEXT(J64, ""00"") &amp; IF(ISBLANK(I64), """", CONCAT(""_"", REGEXREPLACE(I64, "" "", """")))"),"20230822_BCL_AugustMexicanConsort_WrittenSurveyResponse_15")</f>
        <v>20230822_BCL_AugustMexicanConsort_WrittenSurveyResponse_15</v>
      </c>
      <c r="M64" s="22"/>
      <c r="N64" s="22"/>
      <c r="O64" s="32" t="s">
        <v>123</v>
      </c>
      <c r="P64" s="22"/>
      <c r="Q64" s="22"/>
    </row>
    <row r="65" spans="1:17" ht="15.75" customHeight="1" x14ac:dyDescent="0.25">
      <c r="A65" s="38">
        <v>63</v>
      </c>
      <c r="B65" s="35">
        <v>45160</v>
      </c>
      <c r="C65" s="36">
        <v>45308</v>
      </c>
      <c r="D65" s="26" t="s">
        <v>120</v>
      </c>
      <c r="E65" s="26" t="s">
        <v>138</v>
      </c>
      <c r="F65" s="26" t="s">
        <v>93</v>
      </c>
      <c r="G65" s="26" t="s">
        <v>122</v>
      </c>
      <c r="H65" s="26" t="s">
        <v>90</v>
      </c>
      <c r="I65" s="26"/>
      <c r="J65" s="26">
        <v>16</v>
      </c>
      <c r="K65" s="26">
        <v>28</v>
      </c>
      <c r="L65" s="26" t="str">
        <f ca="1">IFERROR(__xludf.DUMMYFUNCTION("text(B65, ""YYYYMMDD"") &amp; ""_"" &amp; F65 &amp; ""_"" &amp; REGEXREPLACE(G65, "" "", """") &amp; ""_"" &amp; REGEXREPLACE(H65, "" "", """") &amp; ""_"" &amp; TEXT(J65, ""00"") &amp; IF(ISBLANK(I65), """", CONCAT(""_"", REGEXREPLACE(I65, "" "", """")))"),"20230822_BCL_AugustMexicanConsort_WrittenSurveyResponse_16")</f>
        <v>20230822_BCL_AugustMexicanConsort_WrittenSurveyResponse_16</v>
      </c>
      <c r="M65" s="26"/>
      <c r="N65" s="26"/>
      <c r="O65" s="27" t="s">
        <v>123</v>
      </c>
      <c r="P65" s="26"/>
      <c r="Q65" s="26"/>
    </row>
    <row r="66" spans="1:17" ht="15.75" customHeight="1" x14ac:dyDescent="0.25">
      <c r="A66" s="37">
        <v>64</v>
      </c>
      <c r="B66" s="33">
        <v>45160</v>
      </c>
      <c r="C66" s="34">
        <v>45308</v>
      </c>
      <c r="D66" s="22" t="s">
        <v>120</v>
      </c>
      <c r="E66" s="22" t="s">
        <v>139</v>
      </c>
      <c r="F66" s="22" t="s">
        <v>93</v>
      </c>
      <c r="G66" s="22" t="s">
        <v>122</v>
      </c>
      <c r="H66" s="22" t="s">
        <v>90</v>
      </c>
      <c r="I66" s="22"/>
      <c r="J66" s="22">
        <v>17</v>
      </c>
      <c r="K66" s="22">
        <v>28</v>
      </c>
      <c r="L66" s="22" t="str">
        <f ca="1">IFERROR(__xludf.DUMMYFUNCTION("text(B66, ""YYYYMMDD"") &amp; ""_"" &amp; F66 &amp; ""_"" &amp; REGEXREPLACE(G66, "" "", """") &amp; ""_"" &amp; REGEXREPLACE(H66, "" "", """") &amp; ""_"" &amp; TEXT(J66, ""00"") &amp; IF(ISBLANK(I66), """", CONCAT(""_"", REGEXREPLACE(I66, "" "", """")))"),"20230822_BCL_AugustMexicanConsort_WrittenSurveyResponse_17")</f>
        <v>20230822_BCL_AugustMexicanConsort_WrittenSurveyResponse_17</v>
      </c>
      <c r="M66" s="22"/>
      <c r="N66" s="22"/>
      <c r="O66" s="32" t="s">
        <v>123</v>
      </c>
      <c r="P66" s="22"/>
      <c r="Q66" s="22"/>
    </row>
    <row r="67" spans="1:17" ht="15.75" customHeight="1" x14ac:dyDescent="0.25">
      <c r="A67" s="38">
        <v>65</v>
      </c>
      <c r="B67" s="35">
        <v>45160</v>
      </c>
      <c r="C67" s="36">
        <v>45308</v>
      </c>
      <c r="D67" s="26" t="s">
        <v>120</v>
      </c>
      <c r="E67" s="26" t="s">
        <v>140</v>
      </c>
      <c r="F67" s="26" t="s">
        <v>93</v>
      </c>
      <c r="G67" s="26" t="s">
        <v>122</v>
      </c>
      <c r="H67" s="26" t="s">
        <v>90</v>
      </c>
      <c r="I67" s="26"/>
      <c r="J67" s="26">
        <v>18</v>
      </c>
      <c r="K67" s="26">
        <v>28</v>
      </c>
      <c r="L67" s="26" t="str">
        <f ca="1">IFERROR(__xludf.DUMMYFUNCTION("text(B67, ""YYYYMMDD"") &amp; ""_"" &amp; F67 &amp; ""_"" &amp; REGEXREPLACE(G67, "" "", """") &amp; ""_"" &amp; REGEXREPLACE(H67, "" "", """") &amp; ""_"" &amp; TEXT(J67, ""00"") &amp; IF(ISBLANK(I67), """", CONCAT(""_"", REGEXREPLACE(I67, "" "", """")))"),"20230822_BCL_AugustMexicanConsort_WrittenSurveyResponse_18")</f>
        <v>20230822_BCL_AugustMexicanConsort_WrittenSurveyResponse_18</v>
      </c>
      <c r="M67" s="26"/>
      <c r="N67" s="26"/>
      <c r="O67" s="27" t="s">
        <v>123</v>
      </c>
      <c r="P67" s="26"/>
      <c r="Q67" s="26"/>
    </row>
    <row r="68" spans="1:17" ht="15.75" customHeight="1" x14ac:dyDescent="0.25">
      <c r="A68" s="37">
        <v>66</v>
      </c>
      <c r="B68" s="33">
        <v>45160</v>
      </c>
      <c r="C68" s="34">
        <v>45308</v>
      </c>
      <c r="D68" s="22" t="s">
        <v>120</v>
      </c>
      <c r="E68" s="22" t="s">
        <v>141</v>
      </c>
      <c r="F68" s="22" t="s">
        <v>93</v>
      </c>
      <c r="G68" s="22" t="s">
        <v>122</v>
      </c>
      <c r="H68" s="22" t="s">
        <v>90</v>
      </c>
      <c r="I68" s="22"/>
      <c r="J68" s="22">
        <v>19</v>
      </c>
      <c r="K68" s="22">
        <v>28</v>
      </c>
      <c r="L68" s="22" t="str">
        <f ca="1">IFERROR(__xludf.DUMMYFUNCTION("text(B68, ""YYYYMMDD"") &amp; ""_"" &amp; F68 &amp; ""_"" &amp; REGEXREPLACE(G68, "" "", """") &amp; ""_"" &amp; REGEXREPLACE(H68, "" "", """") &amp; ""_"" &amp; TEXT(J68, ""00"") &amp; IF(ISBLANK(I68), """", CONCAT(""_"", REGEXREPLACE(I68, "" "", """")))"),"20230822_BCL_AugustMexicanConsort_WrittenSurveyResponse_19")</f>
        <v>20230822_BCL_AugustMexicanConsort_WrittenSurveyResponse_19</v>
      </c>
      <c r="M68" s="22"/>
      <c r="N68" s="22"/>
      <c r="O68" s="32" t="s">
        <v>123</v>
      </c>
      <c r="P68" s="22"/>
      <c r="Q68" s="22"/>
    </row>
    <row r="69" spans="1:17" ht="15.75" customHeight="1" x14ac:dyDescent="0.25">
      <c r="A69" s="38">
        <v>67</v>
      </c>
      <c r="B69" s="35">
        <v>45160</v>
      </c>
      <c r="C69" s="36">
        <v>45308</v>
      </c>
      <c r="D69" s="26" t="s">
        <v>120</v>
      </c>
      <c r="E69" s="26" t="s">
        <v>142</v>
      </c>
      <c r="F69" s="26" t="s">
        <v>93</v>
      </c>
      <c r="G69" s="26" t="s">
        <v>122</v>
      </c>
      <c r="H69" s="26" t="s">
        <v>90</v>
      </c>
      <c r="I69" s="26"/>
      <c r="J69" s="26">
        <v>20</v>
      </c>
      <c r="K69" s="26">
        <v>28</v>
      </c>
      <c r="L69" s="26" t="str">
        <f ca="1">IFERROR(__xludf.DUMMYFUNCTION("text(B69, ""YYYYMMDD"") &amp; ""_"" &amp; F69 &amp; ""_"" &amp; REGEXREPLACE(G69, "" "", """") &amp; ""_"" &amp; REGEXREPLACE(H69, "" "", """") &amp; ""_"" &amp; TEXT(J69, ""00"") &amp; IF(ISBLANK(I69), """", CONCAT(""_"", REGEXREPLACE(I69, "" "", """")))"),"20230822_BCL_AugustMexicanConsort_WrittenSurveyResponse_20")</f>
        <v>20230822_BCL_AugustMexicanConsort_WrittenSurveyResponse_20</v>
      </c>
      <c r="M69" s="26"/>
      <c r="N69" s="26"/>
      <c r="O69" s="27" t="s">
        <v>123</v>
      </c>
      <c r="P69" s="26"/>
      <c r="Q69" s="26"/>
    </row>
    <row r="70" spans="1:17" ht="15.75" customHeight="1" x14ac:dyDescent="0.25">
      <c r="A70" s="37">
        <v>68</v>
      </c>
      <c r="B70" s="33">
        <v>45160</v>
      </c>
      <c r="C70" s="34">
        <v>45308</v>
      </c>
      <c r="D70" s="22" t="s">
        <v>120</v>
      </c>
      <c r="E70" s="22" t="s">
        <v>143</v>
      </c>
      <c r="F70" s="22" t="s">
        <v>93</v>
      </c>
      <c r="G70" s="22" t="s">
        <v>122</v>
      </c>
      <c r="H70" s="22" t="s">
        <v>90</v>
      </c>
      <c r="I70" s="22"/>
      <c r="J70" s="22">
        <v>21</v>
      </c>
      <c r="K70" s="22">
        <v>28</v>
      </c>
      <c r="L70" s="22" t="str">
        <f ca="1">IFERROR(__xludf.DUMMYFUNCTION("text(B70, ""YYYYMMDD"") &amp; ""_"" &amp; F70 &amp; ""_"" &amp; REGEXREPLACE(G70, "" "", """") &amp; ""_"" &amp; REGEXREPLACE(H70, "" "", """") &amp; ""_"" &amp; TEXT(J70, ""00"") &amp; IF(ISBLANK(I70), """", CONCAT(""_"", REGEXREPLACE(I70, "" "", """")))"),"20230822_BCL_AugustMexicanConsort_WrittenSurveyResponse_21")</f>
        <v>20230822_BCL_AugustMexicanConsort_WrittenSurveyResponse_21</v>
      </c>
      <c r="M70" s="22"/>
      <c r="N70" s="22"/>
      <c r="O70" s="32" t="s">
        <v>123</v>
      </c>
      <c r="P70" s="22"/>
      <c r="Q70" s="22"/>
    </row>
    <row r="71" spans="1:17" ht="15.75" customHeight="1" x14ac:dyDescent="0.25">
      <c r="A71" s="38">
        <v>69</v>
      </c>
      <c r="B71" s="35">
        <v>45160</v>
      </c>
      <c r="C71" s="36">
        <v>45308</v>
      </c>
      <c r="D71" s="26" t="s">
        <v>120</v>
      </c>
      <c r="E71" s="26" t="s">
        <v>144</v>
      </c>
      <c r="F71" s="26" t="s">
        <v>93</v>
      </c>
      <c r="G71" s="26" t="s">
        <v>122</v>
      </c>
      <c r="H71" s="26" t="s">
        <v>90</v>
      </c>
      <c r="I71" s="26"/>
      <c r="J71" s="26">
        <v>22</v>
      </c>
      <c r="K71" s="26">
        <v>28</v>
      </c>
      <c r="L71" s="26" t="str">
        <f ca="1">IFERROR(__xludf.DUMMYFUNCTION("text(B71, ""YYYYMMDD"") &amp; ""_"" &amp; F71 &amp; ""_"" &amp; REGEXREPLACE(G71, "" "", """") &amp; ""_"" &amp; REGEXREPLACE(H71, "" "", """") &amp; ""_"" &amp; TEXT(J71, ""00"") &amp; IF(ISBLANK(I71), """", CONCAT(""_"", REGEXREPLACE(I71, "" "", """")))"),"20230822_BCL_AugustMexicanConsort_WrittenSurveyResponse_22")</f>
        <v>20230822_BCL_AugustMexicanConsort_WrittenSurveyResponse_22</v>
      </c>
      <c r="M71" s="26"/>
      <c r="N71" s="26"/>
      <c r="O71" s="27" t="s">
        <v>123</v>
      </c>
      <c r="P71" s="26"/>
      <c r="Q71" s="26"/>
    </row>
    <row r="72" spans="1:17" ht="15.75" customHeight="1" x14ac:dyDescent="0.25">
      <c r="A72" s="37">
        <v>70</v>
      </c>
      <c r="B72" s="33">
        <v>45160</v>
      </c>
      <c r="C72" s="34">
        <v>45308</v>
      </c>
      <c r="D72" s="22" t="s">
        <v>120</v>
      </c>
      <c r="E72" s="22" t="s">
        <v>145</v>
      </c>
      <c r="F72" s="22" t="s">
        <v>93</v>
      </c>
      <c r="G72" s="22" t="s">
        <v>122</v>
      </c>
      <c r="H72" s="22" t="s">
        <v>90</v>
      </c>
      <c r="I72" s="22"/>
      <c r="J72" s="22">
        <v>23</v>
      </c>
      <c r="K72" s="22">
        <v>28</v>
      </c>
      <c r="L72" s="22" t="str">
        <f ca="1">IFERROR(__xludf.DUMMYFUNCTION("text(B72, ""YYYYMMDD"") &amp; ""_"" &amp; F72 &amp; ""_"" &amp; REGEXREPLACE(G72, "" "", """") &amp; ""_"" &amp; REGEXREPLACE(H72, "" "", """") &amp; ""_"" &amp; TEXT(J72, ""00"") &amp; IF(ISBLANK(I72), """", CONCAT(""_"", REGEXREPLACE(I72, "" "", """")))"),"20230822_BCL_AugustMexicanConsort_WrittenSurveyResponse_23")</f>
        <v>20230822_BCL_AugustMexicanConsort_WrittenSurveyResponse_23</v>
      </c>
      <c r="M72" s="22"/>
      <c r="N72" s="22"/>
      <c r="O72" s="32" t="s">
        <v>123</v>
      </c>
      <c r="P72" s="22"/>
      <c r="Q72" s="22"/>
    </row>
    <row r="73" spans="1:17" ht="15.75" customHeight="1" x14ac:dyDescent="0.25">
      <c r="A73" s="38">
        <v>71</v>
      </c>
      <c r="B73" s="35">
        <v>45160</v>
      </c>
      <c r="C73" s="36">
        <v>45308</v>
      </c>
      <c r="D73" s="26" t="s">
        <v>120</v>
      </c>
      <c r="E73" s="26" t="s">
        <v>146</v>
      </c>
      <c r="F73" s="26" t="s">
        <v>93</v>
      </c>
      <c r="G73" s="26" t="s">
        <v>122</v>
      </c>
      <c r="H73" s="26" t="s">
        <v>90</v>
      </c>
      <c r="I73" s="26"/>
      <c r="J73" s="26">
        <v>24</v>
      </c>
      <c r="K73" s="26">
        <v>28</v>
      </c>
      <c r="L73" s="26" t="str">
        <f ca="1">IFERROR(__xludf.DUMMYFUNCTION("text(B73, ""YYYYMMDD"") &amp; ""_"" &amp; F73 &amp; ""_"" &amp; REGEXREPLACE(G73, "" "", """") &amp; ""_"" &amp; REGEXREPLACE(H73, "" "", """") &amp; ""_"" &amp; TEXT(J73, ""00"") &amp; IF(ISBLANK(I73), """", CONCAT(""_"", REGEXREPLACE(I73, "" "", """")))"),"20230822_BCL_AugustMexicanConsort_WrittenSurveyResponse_24")</f>
        <v>20230822_BCL_AugustMexicanConsort_WrittenSurveyResponse_24</v>
      </c>
      <c r="M73" s="26"/>
      <c r="N73" s="26"/>
      <c r="O73" s="27" t="s">
        <v>123</v>
      </c>
      <c r="P73" s="26"/>
      <c r="Q73" s="26"/>
    </row>
    <row r="74" spans="1:17" ht="15.75" customHeight="1" x14ac:dyDescent="0.25">
      <c r="A74" s="37">
        <v>72</v>
      </c>
      <c r="B74" s="33">
        <v>45160</v>
      </c>
      <c r="C74" s="34">
        <v>45308</v>
      </c>
      <c r="D74" s="22" t="s">
        <v>120</v>
      </c>
      <c r="E74" s="22" t="s">
        <v>147</v>
      </c>
      <c r="F74" s="22" t="s">
        <v>93</v>
      </c>
      <c r="G74" s="22" t="s">
        <v>122</v>
      </c>
      <c r="H74" s="22" t="s">
        <v>90</v>
      </c>
      <c r="I74" s="22"/>
      <c r="J74" s="22">
        <v>25</v>
      </c>
      <c r="K74" s="22">
        <v>28</v>
      </c>
      <c r="L74" s="22" t="str">
        <f ca="1">IFERROR(__xludf.DUMMYFUNCTION("text(B74, ""YYYYMMDD"") &amp; ""_"" &amp; F74 &amp; ""_"" &amp; REGEXREPLACE(G74, "" "", """") &amp; ""_"" &amp; REGEXREPLACE(H74, "" "", """") &amp; ""_"" &amp; TEXT(J74, ""00"") &amp; IF(ISBLANK(I74), """", CONCAT(""_"", REGEXREPLACE(I74, "" "", """")))"),"20230822_BCL_AugustMexicanConsort_WrittenSurveyResponse_25")</f>
        <v>20230822_BCL_AugustMexicanConsort_WrittenSurveyResponse_25</v>
      </c>
      <c r="M74" s="22"/>
      <c r="N74" s="22"/>
      <c r="O74" s="32" t="s">
        <v>123</v>
      </c>
      <c r="P74" s="22"/>
      <c r="Q74" s="22"/>
    </row>
    <row r="75" spans="1:17" ht="15.75" customHeight="1" x14ac:dyDescent="0.25">
      <c r="A75" s="38">
        <v>73</v>
      </c>
      <c r="B75" s="35">
        <v>45160</v>
      </c>
      <c r="C75" s="36">
        <v>45308</v>
      </c>
      <c r="D75" s="26" t="s">
        <v>120</v>
      </c>
      <c r="E75" s="26" t="s">
        <v>148</v>
      </c>
      <c r="F75" s="26" t="s">
        <v>93</v>
      </c>
      <c r="G75" s="26" t="s">
        <v>122</v>
      </c>
      <c r="H75" s="26" t="s">
        <v>90</v>
      </c>
      <c r="I75" s="26"/>
      <c r="J75" s="26">
        <v>26</v>
      </c>
      <c r="K75" s="26">
        <v>28</v>
      </c>
      <c r="L75" s="26" t="str">
        <f ca="1">IFERROR(__xludf.DUMMYFUNCTION("text(B75, ""YYYYMMDD"") &amp; ""_"" &amp; F75 &amp; ""_"" &amp; REGEXREPLACE(G75, "" "", """") &amp; ""_"" &amp; REGEXREPLACE(H75, "" "", """") &amp; ""_"" &amp; TEXT(J75, ""00"") &amp; IF(ISBLANK(I75), """", CONCAT(""_"", REGEXREPLACE(I75, "" "", """")))"),"20230822_BCL_AugustMexicanConsort_WrittenSurveyResponse_26")</f>
        <v>20230822_BCL_AugustMexicanConsort_WrittenSurveyResponse_26</v>
      </c>
      <c r="M75" s="26"/>
      <c r="N75" s="26"/>
      <c r="O75" s="27" t="s">
        <v>123</v>
      </c>
      <c r="P75" s="26"/>
      <c r="Q75" s="26"/>
    </row>
    <row r="76" spans="1:17" ht="15.75" customHeight="1" x14ac:dyDescent="0.25">
      <c r="A76" s="37">
        <v>74</v>
      </c>
      <c r="B76" s="33">
        <v>45160</v>
      </c>
      <c r="C76" s="34">
        <v>45308</v>
      </c>
      <c r="D76" s="22" t="s">
        <v>120</v>
      </c>
      <c r="E76" s="22" t="s">
        <v>149</v>
      </c>
      <c r="F76" s="22" t="s">
        <v>93</v>
      </c>
      <c r="G76" s="22" t="s">
        <v>122</v>
      </c>
      <c r="H76" s="22" t="s">
        <v>90</v>
      </c>
      <c r="I76" s="22"/>
      <c r="J76" s="22">
        <v>27</v>
      </c>
      <c r="K76" s="22">
        <v>28</v>
      </c>
      <c r="L76" s="22" t="str">
        <f ca="1">IFERROR(__xludf.DUMMYFUNCTION("text(B76, ""YYYYMMDD"") &amp; ""_"" &amp; F76 &amp; ""_"" &amp; REGEXREPLACE(G76, "" "", """") &amp; ""_"" &amp; REGEXREPLACE(H76, "" "", """") &amp; ""_"" &amp; TEXT(J76, ""00"") &amp; IF(ISBLANK(I76), """", CONCAT(""_"", REGEXREPLACE(I76, "" "", """")))"),"20230822_BCL_AugustMexicanConsort_WrittenSurveyResponse_27")</f>
        <v>20230822_BCL_AugustMexicanConsort_WrittenSurveyResponse_27</v>
      </c>
      <c r="M76" s="22"/>
      <c r="N76" s="22"/>
      <c r="O76" s="32" t="s">
        <v>123</v>
      </c>
      <c r="P76" s="22"/>
      <c r="Q76" s="22"/>
    </row>
    <row r="77" spans="1:17" ht="15.75" customHeight="1" x14ac:dyDescent="0.25">
      <c r="A77" s="38">
        <v>75</v>
      </c>
      <c r="B77" s="35">
        <v>45160</v>
      </c>
      <c r="C77" s="36">
        <v>45308</v>
      </c>
      <c r="D77" s="26" t="s">
        <v>120</v>
      </c>
      <c r="E77" s="26" t="s">
        <v>150</v>
      </c>
      <c r="F77" s="26" t="s">
        <v>93</v>
      </c>
      <c r="G77" s="26" t="s">
        <v>122</v>
      </c>
      <c r="H77" s="26" t="s">
        <v>90</v>
      </c>
      <c r="I77" s="26"/>
      <c r="J77" s="26">
        <v>28</v>
      </c>
      <c r="K77" s="26">
        <v>28</v>
      </c>
      <c r="L77" s="26" t="str">
        <f ca="1">IFERROR(__xludf.DUMMYFUNCTION("text(B77, ""YYYYMMDD"") &amp; ""_"" &amp; F77 &amp; ""_"" &amp; REGEXREPLACE(G77, "" "", """") &amp; ""_"" &amp; REGEXREPLACE(H77, "" "", """") &amp; ""_"" &amp; TEXT(J77, ""00"") &amp; IF(ISBLANK(I77), """", CONCAT(""_"", REGEXREPLACE(I77, "" "", """")))"),"20230822_BCL_AugustMexicanConsort_WrittenSurveyResponse_28")</f>
        <v>20230822_BCL_AugustMexicanConsort_WrittenSurveyResponse_28</v>
      </c>
      <c r="M77" s="26"/>
      <c r="N77" s="26"/>
      <c r="O77" s="27" t="s">
        <v>123</v>
      </c>
      <c r="P77" s="26"/>
      <c r="Q77" s="26"/>
    </row>
    <row r="78" spans="1:17" ht="15.75" customHeight="1" x14ac:dyDescent="0.25">
      <c r="A78" s="37">
        <v>76</v>
      </c>
      <c r="B78" s="33">
        <v>45204</v>
      </c>
      <c r="C78" s="34">
        <v>45308</v>
      </c>
      <c r="D78" s="22" t="s">
        <v>151</v>
      </c>
      <c r="E78" s="22" t="s">
        <v>152</v>
      </c>
      <c r="F78" s="22" t="s">
        <v>153</v>
      </c>
      <c r="G78" s="22" t="s">
        <v>154</v>
      </c>
      <c r="H78" s="22" t="s">
        <v>151</v>
      </c>
      <c r="I78" s="22"/>
      <c r="J78" s="22">
        <v>1</v>
      </c>
      <c r="K78" s="22">
        <v>2</v>
      </c>
      <c r="L78" s="22" t="str">
        <f ca="1">IFERROR(__xludf.DUMMYFUNCTION("text(B78, ""YYYYMMDD"") &amp; ""_"" &amp; F78 &amp; ""_"" &amp; REGEXREPLACE(G78, "" "", """") &amp; ""_"" &amp; REGEXREPLACE(H78, "" "", """") &amp; ""_"" &amp; TEXT(J78, ""00"") &amp; IF(ISBLANK(I78), """", CONCAT(""_"", REGEXREPLACE(I78, "" "", """")))"),"20231005_WSB_OctoberMeeting_MeetingNotes_01")</f>
        <v>20231005_WSB_OctoberMeeting_MeetingNotes_01</v>
      </c>
      <c r="M78" s="22"/>
      <c r="N78" s="22"/>
      <c r="O78" s="32" t="s">
        <v>155</v>
      </c>
      <c r="P78" s="22"/>
      <c r="Q78" s="22"/>
    </row>
    <row r="79" spans="1:17" ht="15.75" customHeight="1" x14ac:dyDescent="0.25">
      <c r="A79" s="38">
        <v>77</v>
      </c>
      <c r="B79" s="35">
        <v>45204</v>
      </c>
      <c r="C79" s="36">
        <v>45308</v>
      </c>
      <c r="D79" s="26" t="s">
        <v>156</v>
      </c>
      <c r="E79" s="26" t="s">
        <v>157</v>
      </c>
      <c r="F79" s="26" t="s">
        <v>153</v>
      </c>
      <c r="G79" s="26" t="s">
        <v>154</v>
      </c>
      <c r="H79" s="26" t="s">
        <v>83</v>
      </c>
      <c r="I79" s="26"/>
      <c r="J79" s="26">
        <v>2</v>
      </c>
      <c r="K79" s="26">
        <v>2</v>
      </c>
      <c r="L79" s="26" t="str">
        <f ca="1">IFERROR(__xludf.DUMMYFUNCTION("text(B79, ""YYYYMMDD"") &amp; ""_"" &amp; F79 &amp; ""_"" &amp; REGEXREPLACE(G79, "" "", """") &amp; ""_"" &amp; REGEXREPLACE(H79, "" "", """") &amp; ""_"" &amp; TEXT(J79, ""00"") &amp; IF(ISBLANK(I79), """", CONCAT(""_"", REGEXREPLACE(I79, "" "", """")))"),"20231005_WSB_OctoberMeeting_StickyNotes_02")</f>
        <v>20231005_WSB_OctoberMeeting_StickyNotes_02</v>
      </c>
      <c r="M79" s="26"/>
      <c r="N79" s="26"/>
      <c r="O79" s="27" t="s">
        <v>155</v>
      </c>
      <c r="P79" s="26"/>
      <c r="Q79" s="26"/>
    </row>
    <row r="80" spans="1:17" ht="15.75" customHeight="1" x14ac:dyDescent="0.25">
      <c r="A80" s="37">
        <v>78</v>
      </c>
      <c r="B80" s="33">
        <v>45269</v>
      </c>
      <c r="C80" s="34">
        <v>45321</v>
      </c>
      <c r="D80" s="22" t="s">
        <v>156</v>
      </c>
      <c r="E80" s="22" t="s">
        <v>158</v>
      </c>
      <c r="F80" s="22" t="s">
        <v>53</v>
      </c>
      <c r="G80" s="22" t="s">
        <v>57</v>
      </c>
      <c r="H80" s="22" t="s">
        <v>83</v>
      </c>
      <c r="I80" s="22" t="s">
        <v>81</v>
      </c>
      <c r="J80" s="22">
        <v>1</v>
      </c>
      <c r="K80" s="22">
        <v>11</v>
      </c>
      <c r="L80" s="22" t="str">
        <f ca="1">IFERROR(__xludf.DUMMYFUNCTION("text(B80, ""YYYYMMDD"") &amp; ""_"" &amp; F80 &amp; ""_"" &amp; REGEXREPLACE(G80, "" "", """") &amp; ""_"" &amp; REGEXREPLACE(H80, "" "", """") &amp; ""_"" &amp; TEXT(J80, ""00"") &amp; IF(ISBLANK(I80), """", CONCAT(""_"", REGEXREPLACE(I80, "" "", """")))"),"20231209_CAC_ThriveUnplugged_StickyNotes_01_Spanish")</f>
        <v>20231209_CAC_ThriveUnplugged_StickyNotes_01_Spanish</v>
      </c>
      <c r="M80" s="22" t="s">
        <v>159</v>
      </c>
      <c r="N80" s="22"/>
      <c r="O80" s="32" t="s">
        <v>160</v>
      </c>
      <c r="P80" s="22"/>
      <c r="Q80" s="22"/>
    </row>
    <row r="81" spans="1:17" ht="15.75" customHeight="1" x14ac:dyDescent="0.25">
      <c r="A81" s="38">
        <v>79</v>
      </c>
      <c r="B81" s="35">
        <v>45269</v>
      </c>
      <c r="C81" s="36">
        <v>45321</v>
      </c>
      <c r="D81" s="26" t="s">
        <v>156</v>
      </c>
      <c r="E81" s="26" t="s">
        <v>161</v>
      </c>
      <c r="F81" s="26" t="s">
        <v>53</v>
      </c>
      <c r="G81" s="26" t="s">
        <v>57</v>
      </c>
      <c r="H81" s="26" t="s">
        <v>83</v>
      </c>
      <c r="I81" s="26" t="s">
        <v>81</v>
      </c>
      <c r="J81" s="26">
        <v>2</v>
      </c>
      <c r="K81" s="26">
        <v>11</v>
      </c>
      <c r="L81" s="26" t="str">
        <f ca="1">IFERROR(__xludf.DUMMYFUNCTION("text(B81, ""YYYYMMDD"") &amp; ""_"" &amp; F81 &amp; ""_"" &amp; REGEXREPLACE(G81, "" "", """") &amp; ""_"" &amp; REGEXREPLACE(H81, "" "", """") &amp; ""_"" &amp; TEXT(J81, ""00"") &amp; IF(ISBLANK(I81), """", CONCAT(""_"", REGEXREPLACE(I81, "" "", """")))"),"20231209_CAC_ThriveUnplugged_StickyNotes_02_Spanish")</f>
        <v>20231209_CAC_ThriveUnplugged_StickyNotes_02_Spanish</v>
      </c>
      <c r="M81" s="26" t="s">
        <v>159</v>
      </c>
      <c r="N81" s="26"/>
      <c r="O81" s="27" t="s">
        <v>160</v>
      </c>
      <c r="P81" s="26"/>
      <c r="Q81" s="26"/>
    </row>
    <row r="82" spans="1:17" ht="15.75" customHeight="1" x14ac:dyDescent="0.25">
      <c r="A82" s="37">
        <v>80</v>
      </c>
      <c r="B82" s="33">
        <v>45269</v>
      </c>
      <c r="C82" s="34">
        <v>45321</v>
      </c>
      <c r="D82" s="22" t="s">
        <v>156</v>
      </c>
      <c r="E82" s="22" t="s">
        <v>162</v>
      </c>
      <c r="F82" s="22" t="s">
        <v>53</v>
      </c>
      <c r="G82" s="22" t="s">
        <v>57</v>
      </c>
      <c r="H82" s="22" t="s">
        <v>83</v>
      </c>
      <c r="I82" s="22" t="s">
        <v>81</v>
      </c>
      <c r="J82" s="22">
        <v>3</v>
      </c>
      <c r="K82" s="22">
        <v>11</v>
      </c>
      <c r="L82" s="22" t="str">
        <f ca="1">IFERROR(__xludf.DUMMYFUNCTION("text(B82, ""YYYYMMDD"") &amp; ""_"" &amp; F82 &amp; ""_"" &amp; REGEXREPLACE(G82, "" "", """") &amp; ""_"" &amp; REGEXREPLACE(H82, "" "", """") &amp; ""_"" &amp; TEXT(J82, ""00"") &amp; IF(ISBLANK(I82), """", CONCAT(""_"", REGEXREPLACE(I82, "" "", """")))"),"20231209_CAC_ThriveUnplugged_StickyNotes_03_Spanish")</f>
        <v>20231209_CAC_ThriveUnplugged_StickyNotes_03_Spanish</v>
      </c>
      <c r="M82" s="22" t="s">
        <v>159</v>
      </c>
      <c r="N82" s="22"/>
      <c r="O82" s="32" t="s">
        <v>160</v>
      </c>
      <c r="P82" s="22"/>
      <c r="Q82" s="22"/>
    </row>
    <row r="83" spans="1:17" ht="15.75" customHeight="1" x14ac:dyDescent="0.25">
      <c r="A83" s="38">
        <v>81</v>
      </c>
      <c r="B83" s="35">
        <v>45269</v>
      </c>
      <c r="C83" s="36">
        <v>45321</v>
      </c>
      <c r="D83" s="26" t="s">
        <v>156</v>
      </c>
      <c r="E83" s="26" t="s">
        <v>163</v>
      </c>
      <c r="F83" s="26" t="s">
        <v>53</v>
      </c>
      <c r="G83" s="26" t="s">
        <v>57</v>
      </c>
      <c r="H83" s="26" t="s">
        <v>83</v>
      </c>
      <c r="I83" s="26" t="s">
        <v>81</v>
      </c>
      <c r="J83" s="26">
        <v>4</v>
      </c>
      <c r="K83" s="26">
        <v>11</v>
      </c>
      <c r="L83" s="26" t="str">
        <f ca="1">IFERROR(__xludf.DUMMYFUNCTION("text(B83, ""YYYYMMDD"") &amp; ""_"" &amp; F83 &amp; ""_"" &amp; REGEXREPLACE(G83, "" "", """") &amp; ""_"" &amp; REGEXREPLACE(H83, "" "", """") &amp; ""_"" &amp; TEXT(J83, ""00"") &amp; IF(ISBLANK(I83), """", CONCAT(""_"", REGEXREPLACE(I83, "" "", """")))"),"20231209_CAC_ThriveUnplugged_StickyNotes_04_Spanish")</f>
        <v>20231209_CAC_ThriveUnplugged_StickyNotes_04_Spanish</v>
      </c>
      <c r="M83" s="26" t="s">
        <v>159</v>
      </c>
      <c r="N83" s="26"/>
      <c r="O83" s="27" t="s">
        <v>160</v>
      </c>
      <c r="P83" s="26"/>
      <c r="Q83" s="26"/>
    </row>
    <row r="84" spans="1:17" ht="15.75" customHeight="1" x14ac:dyDescent="0.25">
      <c r="A84" s="37">
        <v>82</v>
      </c>
      <c r="B84" s="33">
        <v>45269</v>
      </c>
      <c r="C84" s="34">
        <v>45321</v>
      </c>
      <c r="D84" s="22" t="s">
        <v>156</v>
      </c>
      <c r="E84" s="22" t="s">
        <v>164</v>
      </c>
      <c r="F84" s="22" t="s">
        <v>53</v>
      </c>
      <c r="G84" s="22" t="s">
        <v>57</v>
      </c>
      <c r="H84" s="22" t="s">
        <v>83</v>
      </c>
      <c r="I84" s="22" t="s">
        <v>81</v>
      </c>
      <c r="J84" s="22">
        <v>5</v>
      </c>
      <c r="K84" s="22">
        <v>11</v>
      </c>
      <c r="L84" s="22" t="str">
        <f ca="1">IFERROR(__xludf.DUMMYFUNCTION("text(B84, ""YYYYMMDD"") &amp; ""_"" &amp; F84 &amp; ""_"" &amp; REGEXREPLACE(G84, "" "", """") &amp; ""_"" &amp; REGEXREPLACE(H84, "" "", """") &amp; ""_"" &amp; TEXT(J84, ""00"") &amp; IF(ISBLANK(I84), """", CONCAT(""_"", REGEXREPLACE(I84, "" "", """")))"),"20231209_CAC_ThriveUnplugged_StickyNotes_05_Spanish")</f>
        <v>20231209_CAC_ThriveUnplugged_StickyNotes_05_Spanish</v>
      </c>
      <c r="M84" s="22" t="s">
        <v>159</v>
      </c>
      <c r="N84" s="22"/>
      <c r="O84" s="32" t="s">
        <v>160</v>
      </c>
      <c r="P84" s="22"/>
      <c r="Q84" s="22"/>
    </row>
    <row r="85" spans="1:17" ht="15.75" customHeight="1" x14ac:dyDescent="0.25">
      <c r="A85" s="38">
        <v>83</v>
      </c>
      <c r="B85" s="35">
        <v>45269</v>
      </c>
      <c r="C85" s="36">
        <v>45321</v>
      </c>
      <c r="D85" s="26" t="s">
        <v>156</v>
      </c>
      <c r="E85" s="26" t="s">
        <v>165</v>
      </c>
      <c r="F85" s="26" t="s">
        <v>53</v>
      </c>
      <c r="G85" s="26" t="s">
        <v>57</v>
      </c>
      <c r="H85" s="26" t="s">
        <v>83</v>
      </c>
      <c r="I85" s="26" t="s">
        <v>81</v>
      </c>
      <c r="J85" s="26">
        <v>6</v>
      </c>
      <c r="K85" s="26">
        <v>11</v>
      </c>
      <c r="L85" s="26" t="str">
        <f ca="1">IFERROR(__xludf.DUMMYFUNCTION("text(B85, ""YYYYMMDD"") &amp; ""_"" &amp; F85 &amp; ""_"" &amp; REGEXREPLACE(G85, "" "", """") &amp; ""_"" &amp; REGEXREPLACE(H85, "" "", """") &amp; ""_"" &amp; TEXT(J85, ""00"") &amp; IF(ISBLANK(I85), """", CONCAT(""_"", REGEXREPLACE(I85, "" "", """")))"),"20231209_CAC_ThriveUnplugged_StickyNotes_06_Spanish")</f>
        <v>20231209_CAC_ThriveUnplugged_StickyNotes_06_Spanish</v>
      </c>
      <c r="M85" s="26" t="s">
        <v>159</v>
      </c>
      <c r="N85" s="26"/>
      <c r="O85" s="27" t="s">
        <v>160</v>
      </c>
      <c r="P85" s="26"/>
      <c r="Q85" s="26"/>
    </row>
    <row r="86" spans="1:17" ht="15.75" customHeight="1" x14ac:dyDescent="0.25">
      <c r="A86" s="37">
        <v>84</v>
      </c>
      <c r="B86" s="33">
        <v>45269</v>
      </c>
      <c r="C86" s="34">
        <v>45321</v>
      </c>
      <c r="D86" s="22" t="s">
        <v>156</v>
      </c>
      <c r="E86" s="22" t="s">
        <v>166</v>
      </c>
      <c r="F86" s="22" t="s">
        <v>53</v>
      </c>
      <c r="G86" s="22" t="s">
        <v>57</v>
      </c>
      <c r="H86" s="22" t="s">
        <v>83</v>
      </c>
      <c r="I86" s="22" t="s">
        <v>81</v>
      </c>
      <c r="J86" s="22">
        <v>7</v>
      </c>
      <c r="K86" s="22">
        <v>11</v>
      </c>
      <c r="L86" s="22" t="str">
        <f ca="1">IFERROR(__xludf.DUMMYFUNCTION("text(B86, ""YYYYMMDD"") &amp; ""_"" &amp; F86 &amp; ""_"" &amp; REGEXREPLACE(G86, "" "", """") &amp; ""_"" &amp; REGEXREPLACE(H86, "" "", """") &amp; ""_"" &amp; TEXT(J86, ""00"") &amp; IF(ISBLANK(I86), """", CONCAT(""_"", REGEXREPLACE(I86, "" "", """")))"),"20231209_CAC_ThriveUnplugged_StickyNotes_07_Spanish")</f>
        <v>20231209_CAC_ThriveUnplugged_StickyNotes_07_Spanish</v>
      </c>
      <c r="M86" s="22" t="s">
        <v>159</v>
      </c>
      <c r="N86" s="22"/>
      <c r="O86" s="32" t="s">
        <v>160</v>
      </c>
      <c r="P86" s="22"/>
      <c r="Q86" s="22"/>
    </row>
    <row r="87" spans="1:17" ht="15.75" customHeight="1" x14ac:dyDescent="0.25">
      <c r="A87" s="38">
        <v>85</v>
      </c>
      <c r="B87" s="35">
        <v>45269</v>
      </c>
      <c r="C87" s="36">
        <v>45321</v>
      </c>
      <c r="D87" s="26" t="s">
        <v>156</v>
      </c>
      <c r="E87" s="26" t="s">
        <v>167</v>
      </c>
      <c r="F87" s="26" t="s">
        <v>53</v>
      </c>
      <c r="G87" s="26" t="s">
        <v>57</v>
      </c>
      <c r="H87" s="26" t="s">
        <v>83</v>
      </c>
      <c r="I87" s="26" t="s">
        <v>81</v>
      </c>
      <c r="J87" s="26">
        <v>8</v>
      </c>
      <c r="K87" s="26">
        <v>11</v>
      </c>
      <c r="L87" s="26" t="str">
        <f ca="1">IFERROR(__xludf.DUMMYFUNCTION("text(B87, ""YYYYMMDD"") &amp; ""_"" &amp; F87 &amp; ""_"" &amp; REGEXREPLACE(G87, "" "", """") &amp; ""_"" &amp; REGEXREPLACE(H87, "" "", """") &amp; ""_"" &amp; TEXT(J87, ""00"") &amp; IF(ISBLANK(I87), """", CONCAT(""_"", REGEXREPLACE(I87, "" "", """")))"),"20231209_CAC_ThriveUnplugged_StickyNotes_08_Spanish")</f>
        <v>20231209_CAC_ThriveUnplugged_StickyNotes_08_Spanish</v>
      </c>
      <c r="M87" s="26" t="s">
        <v>159</v>
      </c>
      <c r="N87" s="26"/>
      <c r="O87" s="27" t="s">
        <v>160</v>
      </c>
      <c r="P87" s="26"/>
      <c r="Q87" s="26"/>
    </row>
    <row r="88" spans="1:17" ht="15.75" customHeight="1" x14ac:dyDescent="0.25">
      <c r="A88" s="37">
        <v>86</v>
      </c>
      <c r="B88" s="33">
        <v>45269</v>
      </c>
      <c r="C88" s="34">
        <v>45321</v>
      </c>
      <c r="D88" s="22" t="s">
        <v>156</v>
      </c>
      <c r="E88" s="22" t="s">
        <v>168</v>
      </c>
      <c r="F88" s="22" t="s">
        <v>53</v>
      </c>
      <c r="G88" s="22" t="s">
        <v>57</v>
      </c>
      <c r="H88" s="22" t="s">
        <v>83</v>
      </c>
      <c r="I88" s="22" t="s">
        <v>81</v>
      </c>
      <c r="J88" s="22">
        <v>9</v>
      </c>
      <c r="K88" s="22">
        <v>11</v>
      </c>
      <c r="L88" s="22" t="str">
        <f ca="1">IFERROR(__xludf.DUMMYFUNCTION("text(B88, ""YYYYMMDD"") &amp; ""_"" &amp; F88 &amp; ""_"" &amp; REGEXREPLACE(G88, "" "", """") &amp; ""_"" &amp; REGEXREPLACE(H88, "" "", """") &amp; ""_"" &amp; TEXT(J88, ""00"") &amp; IF(ISBLANK(I88), """", CONCAT(""_"", REGEXREPLACE(I88, "" "", """")))"),"20231209_CAC_ThriveUnplugged_StickyNotes_09_Spanish")</f>
        <v>20231209_CAC_ThriveUnplugged_StickyNotes_09_Spanish</v>
      </c>
      <c r="M88" s="22" t="s">
        <v>159</v>
      </c>
      <c r="N88" s="22"/>
      <c r="O88" s="32" t="s">
        <v>160</v>
      </c>
      <c r="P88" s="22"/>
      <c r="Q88" s="22"/>
    </row>
    <row r="89" spans="1:17" ht="15.75" customHeight="1" x14ac:dyDescent="0.25">
      <c r="A89" s="38">
        <v>87</v>
      </c>
      <c r="B89" s="35">
        <v>45269</v>
      </c>
      <c r="C89" s="36">
        <v>45321</v>
      </c>
      <c r="D89" s="26" t="s">
        <v>156</v>
      </c>
      <c r="E89" s="26" t="s">
        <v>169</v>
      </c>
      <c r="F89" s="26" t="s">
        <v>53</v>
      </c>
      <c r="G89" s="26" t="s">
        <v>57</v>
      </c>
      <c r="H89" s="26" t="s">
        <v>83</v>
      </c>
      <c r="I89" s="26" t="s">
        <v>81</v>
      </c>
      <c r="J89" s="26">
        <v>10</v>
      </c>
      <c r="K89" s="26">
        <v>11</v>
      </c>
      <c r="L89" s="26" t="str">
        <f ca="1">IFERROR(__xludf.DUMMYFUNCTION("text(B89, ""YYYYMMDD"") &amp; ""_"" &amp; F89 &amp; ""_"" &amp; REGEXREPLACE(G89, "" "", """") &amp; ""_"" &amp; REGEXREPLACE(H89, "" "", """") &amp; ""_"" &amp; TEXT(J89, ""00"") &amp; IF(ISBLANK(I89), """", CONCAT(""_"", REGEXREPLACE(I89, "" "", """")))"),"20231209_CAC_ThriveUnplugged_StickyNotes_10_Spanish")</f>
        <v>20231209_CAC_ThriveUnplugged_StickyNotes_10_Spanish</v>
      </c>
      <c r="M89" s="26" t="s">
        <v>159</v>
      </c>
      <c r="N89" s="26"/>
      <c r="O89" s="27" t="s">
        <v>160</v>
      </c>
      <c r="P89" s="26"/>
      <c r="Q89" s="26"/>
    </row>
    <row r="90" spans="1:17" ht="15.75" customHeight="1" x14ac:dyDescent="0.25">
      <c r="A90" s="37">
        <v>88</v>
      </c>
      <c r="B90" s="33">
        <v>45269</v>
      </c>
      <c r="C90" s="34">
        <v>45321</v>
      </c>
      <c r="D90" s="22" t="s">
        <v>156</v>
      </c>
      <c r="E90" s="22" t="s">
        <v>170</v>
      </c>
      <c r="F90" s="22" t="s">
        <v>53</v>
      </c>
      <c r="G90" s="22" t="s">
        <v>57</v>
      </c>
      <c r="H90" s="22" t="s">
        <v>83</v>
      </c>
      <c r="I90" s="22" t="s">
        <v>81</v>
      </c>
      <c r="J90" s="22">
        <v>11</v>
      </c>
      <c r="K90" s="22">
        <v>11</v>
      </c>
      <c r="L90" s="22" t="str">
        <f ca="1">IFERROR(__xludf.DUMMYFUNCTION("text(B90, ""YYYYMMDD"") &amp; ""_"" &amp; F90 &amp; ""_"" &amp; REGEXREPLACE(G90, "" "", """") &amp; ""_"" &amp; REGEXREPLACE(H90, "" "", """") &amp; ""_"" &amp; TEXT(J90, ""00"") &amp; IF(ISBLANK(I90), """", CONCAT(""_"", REGEXREPLACE(I90, "" "", """")))"),"20231209_CAC_ThriveUnplugged_StickyNotes_11_Spanish")</f>
        <v>20231209_CAC_ThriveUnplugged_StickyNotes_11_Spanish</v>
      </c>
      <c r="M90" s="22" t="s">
        <v>159</v>
      </c>
      <c r="N90" s="22"/>
      <c r="O90" s="32" t="s">
        <v>160</v>
      </c>
      <c r="P90" s="22"/>
      <c r="Q90" s="22"/>
    </row>
    <row r="91" spans="1:17" ht="15.75" customHeight="1" x14ac:dyDescent="0.25">
      <c r="A91" s="38">
        <v>89</v>
      </c>
      <c r="B91" s="35">
        <v>45323</v>
      </c>
      <c r="C91" s="36">
        <v>45337</v>
      </c>
      <c r="D91" s="26" t="s">
        <v>151</v>
      </c>
      <c r="E91" s="26" t="s">
        <v>171</v>
      </c>
      <c r="F91" s="26" t="s">
        <v>153</v>
      </c>
      <c r="G91" s="26" t="s">
        <v>172</v>
      </c>
      <c r="H91" s="26" t="s">
        <v>173</v>
      </c>
      <c r="I91" s="26"/>
      <c r="J91" s="26">
        <v>1</v>
      </c>
      <c r="K91" s="26">
        <v>1</v>
      </c>
      <c r="L91" s="26" t="str">
        <f ca="1">IFERROR(__xludf.DUMMYFUNCTION("text(B91, ""YYYYMMDD"") &amp; ""_"" &amp; F91 &amp; ""_"" &amp; REGEXREPLACE(G91, "" "", """") &amp; ""_"" &amp; REGEXREPLACE(H91, "" "", """") &amp; ""_"" &amp; TEXT(J91, ""00"") &amp; IF(ISBLANK(I91), """", CONCAT(""_"", REGEXREPLACE(I91, "" "", """")))"),"20240201_WSB_FebruarySRTMeeting_BreakoutRoomNotes_01")</f>
        <v>20240201_WSB_FebruarySRTMeeting_BreakoutRoomNotes_01</v>
      </c>
      <c r="M91" s="26" t="s">
        <v>174</v>
      </c>
      <c r="N91" s="26"/>
      <c r="O91" s="27"/>
      <c r="P91" s="26"/>
      <c r="Q91" s="26"/>
    </row>
    <row r="92" spans="1:17" ht="15.75" customHeight="1" x14ac:dyDescent="0.25">
      <c r="A92" s="37">
        <v>90</v>
      </c>
      <c r="B92" s="33">
        <v>45358</v>
      </c>
      <c r="C92" s="34">
        <v>45364</v>
      </c>
      <c r="D92" s="22" t="s">
        <v>175</v>
      </c>
      <c r="E92" s="22" t="s">
        <v>176</v>
      </c>
      <c r="F92" s="22" t="s">
        <v>177</v>
      </c>
      <c r="G92" s="22" t="s">
        <v>178</v>
      </c>
      <c r="H92" s="22" t="s">
        <v>175</v>
      </c>
      <c r="I92" s="22"/>
      <c r="J92" s="22">
        <v>1</v>
      </c>
      <c r="K92" s="22">
        <v>1</v>
      </c>
      <c r="L92" s="22" t="str">
        <f ca="1">IFERROR(__xludf.DUMMYFUNCTION("text(B92, ""YYYYMMDD"") &amp; ""_"" &amp; F92 &amp; ""_"" &amp; REGEXREPLACE(G92, "" "", """") &amp; ""_"" &amp; REGEXREPLACE(H92, "" "", """") &amp; ""_"" &amp; TEXT(J92, ""00"") &amp; IF(ISBLANK(I92), """", CONCAT(""_"", REGEXREPLACE(I92, "" "", """")))"),"20240307_GR_StartingOverCommunityEvent_Notes_01")</f>
        <v>20240307_GR_StartingOverCommunityEvent_Notes_01</v>
      </c>
      <c r="M92" s="22" t="s">
        <v>174</v>
      </c>
      <c r="N92" s="22"/>
      <c r="O92" s="32"/>
      <c r="P92" s="22"/>
      <c r="Q92" s="22"/>
    </row>
    <row r="93" spans="1:17" ht="15.75" customHeight="1" x14ac:dyDescent="0.25">
      <c r="A93" s="38">
        <v>91</v>
      </c>
      <c r="B93" s="35">
        <v>45358</v>
      </c>
      <c r="C93" s="36">
        <v>45364</v>
      </c>
      <c r="D93" s="26" t="s">
        <v>21</v>
      </c>
      <c r="E93" s="26" t="s">
        <v>179</v>
      </c>
      <c r="F93" s="26" t="s">
        <v>177</v>
      </c>
      <c r="G93" s="26" t="s">
        <v>178</v>
      </c>
      <c r="H93" s="26" t="s">
        <v>95</v>
      </c>
      <c r="I93" s="26"/>
      <c r="J93" s="26">
        <v>1</v>
      </c>
      <c r="K93" s="26">
        <v>14</v>
      </c>
      <c r="L93" s="26" t="str">
        <f ca="1">IFERROR(__xludf.DUMMYFUNCTION("text(B93, ""YYYYMMDD"") &amp; ""_"" &amp; F93 &amp; ""_"" &amp; REGEXREPLACE(G93, "" "", """") &amp; ""_"" &amp; REGEXREPLACE(H93, "" "", """") &amp; ""_"" &amp; TEXT(J93, ""00"") &amp; IF(ISBLANK(I93), """", CONCAT(""_"", REGEXREPLACE(I93, "" "", """")))"),"20240307_GR_StartingOverCommunityEvent_Photosofstickynotes_01")</f>
        <v>20240307_GR_StartingOverCommunityEvent_Photosofstickynotes_01</v>
      </c>
      <c r="M93" s="26" t="s">
        <v>174</v>
      </c>
      <c r="N93" s="26"/>
      <c r="O93" s="27"/>
      <c r="P93" s="26"/>
      <c r="Q93" s="26"/>
    </row>
    <row r="94" spans="1:17" ht="15.75" customHeight="1" x14ac:dyDescent="0.25">
      <c r="A94" s="37">
        <v>92</v>
      </c>
      <c r="B94" s="33">
        <v>45358</v>
      </c>
      <c r="C94" s="34">
        <v>45364</v>
      </c>
      <c r="D94" s="22" t="s">
        <v>21</v>
      </c>
      <c r="E94" s="22" t="s">
        <v>180</v>
      </c>
      <c r="F94" s="22" t="s">
        <v>177</v>
      </c>
      <c r="G94" s="22" t="s">
        <v>178</v>
      </c>
      <c r="H94" s="22" t="s">
        <v>95</v>
      </c>
      <c r="I94" s="22"/>
      <c r="J94" s="22">
        <v>2</v>
      </c>
      <c r="K94" s="22">
        <v>14</v>
      </c>
      <c r="L94" s="22" t="str">
        <f ca="1">IFERROR(__xludf.DUMMYFUNCTION("text(B94, ""YYYYMMDD"") &amp; ""_"" &amp; F94 &amp; ""_"" &amp; REGEXREPLACE(G94, "" "", """") &amp; ""_"" &amp; REGEXREPLACE(H94, "" "", """") &amp; ""_"" &amp; TEXT(J94, ""00"") &amp; IF(ISBLANK(I94), """", CONCAT(""_"", REGEXREPLACE(I94, "" "", """")))"),"20240307_GR_StartingOverCommunityEvent_Photosofstickynotes_02")</f>
        <v>20240307_GR_StartingOverCommunityEvent_Photosofstickynotes_02</v>
      </c>
      <c r="M94" s="22" t="s">
        <v>174</v>
      </c>
      <c r="N94" s="22"/>
      <c r="O94" s="32"/>
      <c r="P94" s="22"/>
      <c r="Q94" s="22"/>
    </row>
    <row r="95" spans="1:17" ht="15.75" customHeight="1" x14ac:dyDescent="0.25">
      <c r="A95" s="38">
        <v>93</v>
      </c>
      <c r="B95" s="35">
        <v>45358</v>
      </c>
      <c r="C95" s="36">
        <v>45364</v>
      </c>
      <c r="D95" s="26" t="s">
        <v>21</v>
      </c>
      <c r="E95" s="26" t="s">
        <v>181</v>
      </c>
      <c r="F95" s="26" t="s">
        <v>177</v>
      </c>
      <c r="G95" s="26" t="s">
        <v>178</v>
      </c>
      <c r="H95" s="26" t="s">
        <v>95</v>
      </c>
      <c r="I95" s="26"/>
      <c r="J95" s="26">
        <v>3</v>
      </c>
      <c r="K95" s="26">
        <v>14</v>
      </c>
      <c r="L95" s="26" t="str">
        <f ca="1">IFERROR(__xludf.DUMMYFUNCTION("text(B95, ""YYYYMMDD"") &amp; ""_"" &amp; F95 &amp; ""_"" &amp; REGEXREPLACE(G95, "" "", """") &amp; ""_"" &amp; REGEXREPLACE(H95, "" "", """") &amp; ""_"" &amp; TEXT(J95, ""00"") &amp; IF(ISBLANK(I95), """", CONCAT(""_"", REGEXREPLACE(I95, "" "", """")))"),"20240307_GR_StartingOverCommunityEvent_Photosofstickynotes_03")</f>
        <v>20240307_GR_StartingOverCommunityEvent_Photosofstickynotes_03</v>
      </c>
      <c r="M95" s="26" t="s">
        <v>174</v>
      </c>
      <c r="N95" s="26"/>
      <c r="O95" s="27"/>
      <c r="P95" s="26"/>
      <c r="Q95" s="26"/>
    </row>
    <row r="96" spans="1:17" ht="15.75" customHeight="1" x14ac:dyDescent="0.25">
      <c r="A96" s="37">
        <v>94</v>
      </c>
      <c r="B96" s="33">
        <v>45358</v>
      </c>
      <c r="C96" s="34">
        <v>45364</v>
      </c>
      <c r="D96" s="22" t="s">
        <v>21</v>
      </c>
      <c r="E96" s="22" t="s">
        <v>182</v>
      </c>
      <c r="F96" s="22" t="s">
        <v>177</v>
      </c>
      <c r="G96" s="22" t="s">
        <v>178</v>
      </c>
      <c r="H96" s="22" t="s">
        <v>95</v>
      </c>
      <c r="I96" s="22"/>
      <c r="J96" s="22">
        <v>4</v>
      </c>
      <c r="K96" s="22">
        <v>14</v>
      </c>
      <c r="L96" s="22" t="str">
        <f ca="1">IFERROR(__xludf.DUMMYFUNCTION("text(B96, ""YYYYMMDD"") &amp; ""_"" &amp; F96 &amp; ""_"" &amp; REGEXREPLACE(G96, "" "", """") &amp; ""_"" &amp; REGEXREPLACE(H96, "" "", """") &amp; ""_"" &amp; TEXT(J96, ""00"") &amp; IF(ISBLANK(I96), """", CONCAT(""_"", REGEXREPLACE(I96, "" "", """")))"),"20240307_GR_StartingOverCommunityEvent_Photosofstickynotes_04")</f>
        <v>20240307_GR_StartingOverCommunityEvent_Photosofstickynotes_04</v>
      </c>
      <c r="M96" s="22" t="s">
        <v>174</v>
      </c>
      <c r="N96" s="22"/>
      <c r="O96" s="32"/>
      <c r="P96" s="22"/>
      <c r="Q96" s="22"/>
    </row>
    <row r="97" spans="1:17" ht="15.75" customHeight="1" x14ac:dyDescent="0.25">
      <c r="A97" s="38">
        <v>95</v>
      </c>
      <c r="B97" s="35">
        <v>45358</v>
      </c>
      <c r="C97" s="36">
        <v>45364</v>
      </c>
      <c r="D97" s="26" t="s">
        <v>21</v>
      </c>
      <c r="E97" s="26" t="s">
        <v>183</v>
      </c>
      <c r="F97" s="26" t="s">
        <v>177</v>
      </c>
      <c r="G97" s="26" t="s">
        <v>178</v>
      </c>
      <c r="H97" s="26" t="s">
        <v>95</v>
      </c>
      <c r="I97" s="26"/>
      <c r="J97" s="26">
        <v>5</v>
      </c>
      <c r="K97" s="26">
        <v>14</v>
      </c>
      <c r="L97" s="26" t="str">
        <f ca="1">IFERROR(__xludf.DUMMYFUNCTION("text(B97, ""YYYYMMDD"") &amp; ""_"" &amp; F97 &amp; ""_"" &amp; REGEXREPLACE(G97, "" "", """") &amp; ""_"" &amp; REGEXREPLACE(H97, "" "", """") &amp; ""_"" &amp; TEXT(J97, ""00"") &amp; IF(ISBLANK(I97), """", CONCAT(""_"", REGEXREPLACE(I97, "" "", """")))"),"20240307_GR_StartingOverCommunityEvent_Photosofstickynotes_05")</f>
        <v>20240307_GR_StartingOverCommunityEvent_Photosofstickynotes_05</v>
      </c>
      <c r="M97" s="26" t="s">
        <v>174</v>
      </c>
      <c r="N97" s="26"/>
      <c r="O97" s="27"/>
      <c r="P97" s="26"/>
      <c r="Q97" s="26"/>
    </row>
    <row r="98" spans="1:17" ht="15.75" customHeight="1" x14ac:dyDescent="0.25">
      <c r="A98" s="37">
        <v>96</v>
      </c>
      <c r="B98" s="33">
        <v>45358</v>
      </c>
      <c r="C98" s="34">
        <v>45364</v>
      </c>
      <c r="D98" s="22" t="s">
        <v>21</v>
      </c>
      <c r="E98" s="22" t="s">
        <v>184</v>
      </c>
      <c r="F98" s="22" t="s">
        <v>177</v>
      </c>
      <c r="G98" s="22" t="s">
        <v>178</v>
      </c>
      <c r="H98" s="22" t="s">
        <v>95</v>
      </c>
      <c r="I98" s="22"/>
      <c r="J98" s="22">
        <v>6</v>
      </c>
      <c r="K98" s="22">
        <v>14</v>
      </c>
      <c r="L98" s="22" t="str">
        <f ca="1">IFERROR(__xludf.DUMMYFUNCTION("text(B98, ""YYYYMMDD"") &amp; ""_"" &amp; F98 &amp; ""_"" &amp; REGEXREPLACE(G98, "" "", """") &amp; ""_"" &amp; REGEXREPLACE(H98, "" "", """") &amp; ""_"" &amp; TEXT(J98, ""00"") &amp; IF(ISBLANK(I98), """", CONCAT(""_"", REGEXREPLACE(I98, "" "", """")))"),"20240307_GR_StartingOverCommunityEvent_Photosofstickynotes_06")</f>
        <v>20240307_GR_StartingOverCommunityEvent_Photosofstickynotes_06</v>
      </c>
      <c r="M98" s="22" t="s">
        <v>174</v>
      </c>
      <c r="N98" s="22"/>
      <c r="O98" s="32"/>
      <c r="P98" s="22"/>
      <c r="Q98" s="22"/>
    </row>
    <row r="99" spans="1:17" ht="15.75" customHeight="1" x14ac:dyDescent="0.25">
      <c r="A99" s="38">
        <v>97</v>
      </c>
      <c r="B99" s="35">
        <v>45358</v>
      </c>
      <c r="C99" s="36">
        <v>45364</v>
      </c>
      <c r="D99" s="26" t="s">
        <v>21</v>
      </c>
      <c r="E99" s="26" t="s">
        <v>185</v>
      </c>
      <c r="F99" s="26" t="s">
        <v>177</v>
      </c>
      <c r="G99" s="26" t="s">
        <v>178</v>
      </c>
      <c r="H99" s="26" t="s">
        <v>95</v>
      </c>
      <c r="I99" s="26"/>
      <c r="J99" s="26">
        <v>7</v>
      </c>
      <c r="K99" s="26">
        <v>14</v>
      </c>
      <c r="L99" s="26" t="str">
        <f ca="1">IFERROR(__xludf.DUMMYFUNCTION("text(B99, ""YYYYMMDD"") &amp; ""_"" &amp; F99 &amp; ""_"" &amp; REGEXREPLACE(G99, "" "", """") &amp; ""_"" &amp; REGEXREPLACE(H99, "" "", """") &amp; ""_"" &amp; TEXT(J99, ""00"") &amp; IF(ISBLANK(I99), """", CONCAT(""_"", REGEXREPLACE(I99, "" "", """")))"),"20240307_GR_StartingOverCommunityEvent_Photosofstickynotes_07")</f>
        <v>20240307_GR_StartingOverCommunityEvent_Photosofstickynotes_07</v>
      </c>
      <c r="M99" s="26" t="s">
        <v>174</v>
      </c>
      <c r="N99" s="26"/>
      <c r="O99" s="27"/>
      <c r="P99" s="26"/>
      <c r="Q99" s="26"/>
    </row>
    <row r="100" spans="1:17" ht="15.75" customHeight="1" x14ac:dyDescent="0.25">
      <c r="A100" s="37">
        <v>98</v>
      </c>
      <c r="B100" s="33">
        <v>45358</v>
      </c>
      <c r="C100" s="34">
        <v>45364</v>
      </c>
      <c r="D100" s="22" t="s">
        <v>21</v>
      </c>
      <c r="E100" s="22" t="s">
        <v>186</v>
      </c>
      <c r="F100" s="22" t="s">
        <v>177</v>
      </c>
      <c r="G100" s="22" t="s">
        <v>178</v>
      </c>
      <c r="H100" s="22" t="s">
        <v>95</v>
      </c>
      <c r="I100" s="22"/>
      <c r="J100" s="22">
        <v>8</v>
      </c>
      <c r="K100" s="22">
        <v>14</v>
      </c>
      <c r="L100" s="22" t="str">
        <f ca="1">IFERROR(__xludf.DUMMYFUNCTION("text(B100, ""YYYYMMDD"") &amp; ""_"" &amp; F100 &amp; ""_"" &amp; REGEXREPLACE(G100, "" "", """") &amp; ""_"" &amp; REGEXREPLACE(H100, "" "", """") &amp; ""_"" &amp; TEXT(J100, ""00"") &amp; IF(ISBLANK(I100), """", CONCAT(""_"", REGEXREPLACE(I100, "" "", """")))"),"20240307_GR_StartingOverCommunityEvent_Photosofstickynotes_08")</f>
        <v>20240307_GR_StartingOverCommunityEvent_Photosofstickynotes_08</v>
      </c>
      <c r="M100" s="22" t="s">
        <v>174</v>
      </c>
      <c r="N100" s="22"/>
      <c r="O100" s="32"/>
      <c r="P100" s="22"/>
      <c r="Q100" s="22"/>
    </row>
    <row r="101" spans="1:17" ht="15.75" customHeight="1" x14ac:dyDescent="0.25">
      <c r="A101" s="38">
        <v>99</v>
      </c>
      <c r="B101" s="35">
        <v>45358</v>
      </c>
      <c r="C101" s="36">
        <v>45364</v>
      </c>
      <c r="D101" s="26" t="s">
        <v>21</v>
      </c>
      <c r="E101" s="26" t="s">
        <v>187</v>
      </c>
      <c r="F101" s="26" t="s">
        <v>177</v>
      </c>
      <c r="G101" s="26" t="s">
        <v>178</v>
      </c>
      <c r="H101" s="26" t="s">
        <v>95</v>
      </c>
      <c r="I101" s="26"/>
      <c r="J101" s="26">
        <v>9</v>
      </c>
      <c r="K101" s="26">
        <v>14</v>
      </c>
      <c r="L101" s="26" t="str">
        <f ca="1">IFERROR(__xludf.DUMMYFUNCTION("text(B101, ""YYYYMMDD"") &amp; ""_"" &amp; F101 &amp; ""_"" &amp; REGEXREPLACE(G101, "" "", """") &amp; ""_"" &amp; REGEXREPLACE(H101, "" "", """") &amp; ""_"" &amp; TEXT(J101, ""00"") &amp; IF(ISBLANK(I101), """", CONCAT(""_"", REGEXREPLACE(I101, "" "", """")))"),"20240307_GR_StartingOverCommunityEvent_Photosofstickynotes_09")</f>
        <v>20240307_GR_StartingOverCommunityEvent_Photosofstickynotes_09</v>
      </c>
      <c r="M101" s="26" t="s">
        <v>174</v>
      </c>
      <c r="N101" s="26"/>
      <c r="O101" s="27"/>
      <c r="P101" s="26"/>
      <c r="Q101" s="26"/>
    </row>
    <row r="102" spans="1:17" ht="15.75" customHeight="1" x14ac:dyDescent="0.25">
      <c r="A102" s="37">
        <v>100</v>
      </c>
      <c r="B102" s="33">
        <v>45358</v>
      </c>
      <c r="C102" s="34">
        <v>45364</v>
      </c>
      <c r="D102" s="22" t="s">
        <v>21</v>
      </c>
      <c r="E102" s="22" t="s">
        <v>188</v>
      </c>
      <c r="F102" s="22" t="s">
        <v>177</v>
      </c>
      <c r="G102" s="22" t="s">
        <v>178</v>
      </c>
      <c r="H102" s="22" t="s">
        <v>95</v>
      </c>
      <c r="I102" s="22"/>
      <c r="J102" s="22">
        <v>10</v>
      </c>
      <c r="K102" s="22">
        <v>14</v>
      </c>
      <c r="L102" s="22" t="str">
        <f ca="1">IFERROR(__xludf.DUMMYFUNCTION("text(B102, ""YYYYMMDD"") &amp; ""_"" &amp; F102 &amp; ""_"" &amp; REGEXREPLACE(G102, "" "", """") &amp; ""_"" &amp; REGEXREPLACE(H102, "" "", """") &amp; ""_"" &amp; TEXT(J102, ""00"") &amp; IF(ISBLANK(I102), """", CONCAT(""_"", REGEXREPLACE(I102, "" "", """")))"),"20240307_GR_StartingOverCommunityEvent_Photosofstickynotes_10")</f>
        <v>20240307_GR_StartingOverCommunityEvent_Photosofstickynotes_10</v>
      </c>
      <c r="M102" s="22" t="s">
        <v>174</v>
      </c>
      <c r="N102" s="22"/>
      <c r="O102" s="32"/>
      <c r="P102" s="22"/>
      <c r="Q102" s="22"/>
    </row>
    <row r="103" spans="1:17" ht="15.75" customHeight="1" x14ac:dyDescent="0.25">
      <c r="A103" s="38">
        <v>101</v>
      </c>
      <c r="B103" s="35">
        <v>45358</v>
      </c>
      <c r="C103" s="36">
        <v>45364</v>
      </c>
      <c r="D103" s="26" t="s">
        <v>21</v>
      </c>
      <c r="E103" s="26" t="s">
        <v>189</v>
      </c>
      <c r="F103" s="26" t="s">
        <v>177</v>
      </c>
      <c r="G103" s="26" t="s">
        <v>178</v>
      </c>
      <c r="H103" s="26" t="s">
        <v>95</v>
      </c>
      <c r="I103" s="26"/>
      <c r="J103" s="26">
        <v>11</v>
      </c>
      <c r="K103" s="26">
        <v>14</v>
      </c>
      <c r="L103" s="26" t="str">
        <f ca="1">IFERROR(__xludf.DUMMYFUNCTION("text(B103, ""YYYYMMDD"") &amp; ""_"" &amp; F103 &amp; ""_"" &amp; REGEXREPLACE(G103, "" "", """") &amp; ""_"" &amp; REGEXREPLACE(H103, "" "", """") &amp; ""_"" &amp; TEXT(J103, ""00"") &amp; IF(ISBLANK(I103), """", CONCAT(""_"", REGEXREPLACE(I103, "" "", """")))"),"20240307_GR_StartingOverCommunityEvent_Photosofstickynotes_11")</f>
        <v>20240307_GR_StartingOverCommunityEvent_Photosofstickynotes_11</v>
      </c>
      <c r="M103" s="26" t="s">
        <v>174</v>
      </c>
      <c r="N103" s="26"/>
      <c r="O103" s="27"/>
      <c r="P103" s="26"/>
      <c r="Q103" s="26"/>
    </row>
    <row r="104" spans="1:17" ht="15.75" customHeight="1" x14ac:dyDescent="0.25">
      <c r="A104" s="37">
        <v>102</v>
      </c>
      <c r="B104" s="33">
        <v>45358</v>
      </c>
      <c r="C104" s="34">
        <v>45364</v>
      </c>
      <c r="D104" s="22" t="s">
        <v>21</v>
      </c>
      <c r="E104" s="22" t="s">
        <v>190</v>
      </c>
      <c r="F104" s="22" t="s">
        <v>177</v>
      </c>
      <c r="G104" s="22" t="s">
        <v>178</v>
      </c>
      <c r="H104" s="22" t="s">
        <v>95</v>
      </c>
      <c r="I104" s="22"/>
      <c r="J104" s="22">
        <v>12</v>
      </c>
      <c r="K104" s="22">
        <v>14</v>
      </c>
      <c r="L104" s="22" t="str">
        <f ca="1">IFERROR(__xludf.DUMMYFUNCTION("text(B104, ""YYYYMMDD"") &amp; ""_"" &amp; F104 &amp; ""_"" &amp; REGEXREPLACE(G104, "" "", """") &amp; ""_"" &amp; REGEXREPLACE(H104, "" "", """") &amp; ""_"" &amp; TEXT(J104, ""00"") &amp; IF(ISBLANK(I104), """", CONCAT(""_"", REGEXREPLACE(I104, "" "", """")))"),"20240307_GR_StartingOverCommunityEvent_Photosofstickynotes_12")</f>
        <v>20240307_GR_StartingOverCommunityEvent_Photosofstickynotes_12</v>
      </c>
      <c r="M104" s="22" t="s">
        <v>174</v>
      </c>
      <c r="N104" s="22"/>
      <c r="O104" s="32"/>
      <c r="P104" s="22"/>
      <c r="Q104" s="22"/>
    </row>
    <row r="105" spans="1:17" ht="15.75" customHeight="1" x14ac:dyDescent="0.25">
      <c r="A105" s="38">
        <v>103</v>
      </c>
      <c r="B105" s="35">
        <v>45358</v>
      </c>
      <c r="C105" s="36">
        <v>45364</v>
      </c>
      <c r="D105" s="26" t="s">
        <v>21</v>
      </c>
      <c r="E105" s="26" t="s">
        <v>191</v>
      </c>
      <c r="F105" s="26" t="s">
        <v>177</v>
      </c>
      <c r="G105" s="26" t="s">
        <v>178</v>
      </c>
      <c r="H105" s="26" t="s">
        <v>95</v>
      </c>
      <c r="I105" s="26"/>
      <c r="J105" s="26">
        <v>13</v>
      </c>
      <c r="K105" s="26">
        <v>14</v>
      </c>
      <c r="L105" s="26" t="str">
        <f ca="1">IFERROR(__xludf.DUMMYFUNCTION("text(B105, ""YYYYMMDD"") &amp; ""_"" &amp; F105 &amp; ""_"" &amp; REGEXREPLACE(G105, "" "", """") &amp; ""_"" &amp; REGEXREPLACE(H105, "" "", """") &amp; ""_"" &amp; TEXT(J105, ""00"") &amp; IF(ISBLANK(I105), """", CONCAT(""_"", REGEXREPLACE(I105, "" "", """")))"),"20240307_GR_StartingOverCommunityEvent_Photosofstickynotes_13")</f>
        <v>20240307_GR_StartingOverCommunityEvent_Photosofstickynotes_13</v>
      </c>
      <c r="M105" s="26" t="s">
        <v>174</v>
      </c>
      <c r="N105" s="26"/>
      <c r="O105" s="27"/>
      <c r="P105" s="26"/>
      <c r="Q105" s="26"/>
    </row>
    <row r="106" spans="1:17" ht="15.75" customHeight="1" x14ac:dyDescent="0.25">
      <c r="A106" s="37">
        <v>104</v>
      </c>
      <c r="B106" s="33">
        <v>45358</v>
      </c>
      <c r="C106" s="34">
        <v>45364</v>
      </c>
      <c r="D106" s="22" t="s">
        <v>21</v>
      </c>
      <c r="E106" s="22" t="s">
        <v>192</v>
      </c>
      <c r="F106" s="22" t="s">
        <v>177</v>
      </c>
      <c r="G106" s="22" t="s">
        <v>178</v>
      </c>
      <c r="H106" s="22" t="s">
        <v>95</v>
      </c>
      <c r="I106" s="22"/>
      <c r="J106" s="22">
        <v>14</v>
      </c>
      <c r="K106" s="22">
        <v>14</v>
      </c>
      <c r="L106" s="22" t="str">
        <f ca="1">IFERROR(__xludf.DUMMYFUNCTION("text(B106, ""YYYYMMDD"") &amp; ""_"" &amp; F106 &amp; ""_"" &amp; REGEXREPLACE(G106, "" "", """") &amp; ""_"" &amp; REGEXREPLACE(H106, "" "", """") &amp; ""_"" &amp; TEXT(J106, ""00"") &amp; IF(ISBLANK(I106), """", CONCAT(""_"", REGEXREPLACE(I106, "" "", """")))"),"20240307_GR_StartingOverCommunityEvent_Photosofstickynotes_14")</f>
        <v>20240307_GR_StartingOverCommunityEvent_Photosofstickynotes_14</v>
      </c>
      <c r="M106" s="22" t="s">
        <v>174</v>
      </c>
      <c r="N106" s="22"/>
      <c r="O106" s="32"/>
      <c r="P106" s="22"/>
      <c r="Q106" s="22"/>
    </row>
    <row r="107" spans="1:17" ht="15.75" customHeight="1" x14ac:dyDescent="0.25">
      <c r="A107" s="38">
        <v>105</v>
      </c>
      <c r="B107" s="35">
        <v>45358</v>
      </c>
      <c r="C107" s="36">
        <v>45364</v>
      </c>
      <c r="D107" s="26" t="s">
        <v>21</v>
      </c>
      <c r="E107" s="26" t="s">
        <v>193</v>
      </c>
      <c r="F107" s="26" t="s">
        <v>177</v>
      </c>
      <c r="G107" s="26" t="s">
        <v>178</v>
      </c>
      <c r="H107" s="26" t="s">
        <v>194</v>
      </c>
      <c r="I107" s="26"/>
      <c r="J107" s="26">
        <v>1</v>
      </c>
      <c r="K107" s="26">
        <v>1</v>
      </c>
      <c r="L107" s="26" t="str">
        <f ca="1">IFERROR(__xludf.DUMMYFUNCTION("text(B107, ""YYYYMMDD"") &amp; ""_"" &amp; F107 &amp; ""_"" &amp; REGEXREPLACE(G107, "" "", """") &amp; ""_"" &amp; REGEXREPLACE(H107, "" "", """") &amp; ""_"" &amp; TEXT(J107, ""00"") &amp; IF(ISBLANK(I107), """", CONCAT(""_"", REGEXREPLACE(I107, "" "", """")))"),"20240307_GR_StartingOverCommunityEvent_ParticipantPicture_01")</f>
        <v>20240307_GR_StartingOverCommunityEvent_ParticipantPicture_01</v>
      </c>
      <c r="M107" s="26" t="s">
        <v>174</v>
      </c>
      <c r="N107" s="26"/>
      <c r="O107" s="27"/>
      <c r="P107" s="26"/>
      <c r="Q107" s="26"/>
    </row>
    <row r="108" spans="1:17" ht="15.75" customHeight="1" x14ac:dyDescent="0.25">
      <c r="A108" s="37">
        <v>106</v>
      </c>
      <c r="B108" s="33">
        <v>45358</v>
      </c>
      <c r="C108" s="34">
        <v>45364</v>
      </c>
      <c r="D108" s="22" t="s">
        <v>55</v>
      </c>
      <c r="E108" s="22" t="s">
        <v>195</v>
      </c>
      <c r="F108" s="22" t="s">
        <v>177</v>
      </c>
      <c r="G108" s="22" t="s">
        <v>178</v>
      </c>
      <c r="H108" s="22" t="s">
        <v>196</v>
      </c>
      <c r="I108" s="22"/>
      <c r="J108" s="22">
        <v>1</v>
      </c>
      <c r="K108" s="22">
        <v>8</v>
      </c>
      <c r="L108" s="22" t="str">
        <f ca="1">IFERROR(__xludf.DUMMYFUNCTION("text(B108, ""YYYYMMDD"") &amp; ""_"" &amp; F108 &amp; ""_"" &amp; REGEXREPLACE(G108, "" "", """") &amp; ""_"" &amp; REGEXREPLACE(H108, "" "", """") &amp; ""_"" &amp; TEXT(J108, ""00"") &amp; IF(ISBLANK(I108), """", CONCAT(""_"", REGEXREPLACE(I108, "" "", """")))"),"20240307_GR_StartingOverCommunityEvent_VideoInterview_01")</f>
        <v>20240307_GR_StartingOverCommunityEvent_VideoInterview_01</v>
      </c>
      <c r="M108" s="22" t="s">
        <v>159</v>
      </c>
      <c r="N108" s="22"/>
      <c r="O108" s="32"/>
      <c r="P108" s="22"/>
      <c r="Q108" s="22"/>
    </row>
    <row r="109" spans="1:17" ht="15.75" customHeight="1" x14ac:dyDescent="0.25">
      <c r="A109" s="38">
        <v>107</v>
      </c>
      <c r="B109" s="35">
        <v>45358</v>
      </c>
      <c r="C109" s="36">
        <v>45364</v>
      </c>
      <c r="D109" s="26" t="s">
        <v>55</v>
      </c>
      <c r="E109" s="26" t="s">
        <v>197</v>
      </c>
      <c r="F109" s="26" t="s">
        <v>177</v>
      </c>
      <c r="G109" s="26" t="s">
        <v>178</v>
      </c>
      <c r="H109" s="26" t="s">
        <v>196</v>
      </c>
      <c r="I109" s="26"/>
      <c r="J109" s="26">
        <v>2</v>
      </c>
      <c r="K109" s="26">
        <v>8</v>
      </c>
      <c r="L109" s="26" t="str">
        <f ca="1">IFERROR(__xludf.DUMMYFUNCTION("text(B109, ""YYYYMMDD"") &amp; ""_"" &amp; F109 &amp; ""_"" &amp; REGEXREPLACE(G109, "" "", """") &amp; ""_"" &amp; REGEXREPLACE(H109, "" "", """") &amp; ""_"" &amp; TEXT(J109, ""00"") &amp; IF(ISBLANK(I109), """", CONCAT(""_"", REGEXREPLACE(I109, "" "", """")))"),"20240307_GR_StartingOverCommunityEvent_VideoInterview_02")</f>
        <v>20240307_GR_StartingOverCommunityEvent_VideoInterview_02</v>
      </c>
      <c r="M109" s="26" t="s">
        <v>159</v>
      </c>
      <c r="N109" s="26"/>
      <c r="O109" s="27"/>
      <c r="P109" s="26"/>
      <c r="Q109" s="26"/>
    </row>
    <row r="110" spans="1:17" ht="15.75" customHeight="1" x14ac:dyDescent="0.25">
      <c r="A110" s="37">
        <v>108</v>
      </c>
      <c r="B110" s="33">
        <v>45358</v>
      </c>
      <c r="C110" s="34">
        <v>45364</v>
      </c>
      <c r="D110" s="22" t="s">
        <v>55</v>
      </c>
      <c r="E110" s="22" t="s">
        <v>198</v>
      </c>
      <c r="F110" s="22" t="s">
        <v>177</v>
      </c>
      <c r="G110" s="22" t="s">
        <v>178</v>
      </c>
      <c r="H110" s="22" t="s">
        <v>196</v>
      </c>
      <c r="I110" s="22"/>
      <c r="J110" s="22">
        <v>3</v>
      </c>
      <c r="K110" s="22">
        <v>8</v>
      </c>
      <c r="L110" s="22" t="str">
        <f ca="1">IFERROR(__xludf.DUMMYFUNCTION("text(B110, ""YYYYMMDD"") &amp; ""_"" &amp; F110 &amp; ""_"" &amp; REGEXREPLACE(G110, "" "", """") &amp; ""_"" &amp; REGEXREPLACE(H110, "" "", """") &amp; ""_"" &amp; TEXT(J110, ""00"") &amp; IF(ISBLANK(I110), """", CONCAT(""_"", REGEXREPLACE(I110, "" "", """")))"),"20240307_GR_StartingOverCommunityEvent_VideoInterview_03")</f>
        <v>20240307_GR_StartingOverCommunityEvent_VideoInterview_03</v>
      </c>
      <c r="M110" s="22" t="s">
        <v>159</v>
      </c>
      <c r="N110" s="22"/>
      <c r="O110" s="32"/>
      <c r="P110" s="22"/>
      <c r="Q110" s="22"/>
    </row>
    <row r="111" spans="1:17" ht="15.75" customHeight="1" x14ac:dyDescent="0.25">
      <c r="A111" s="38">
        <v>109</v>
      </c>
      <c r="B111" s="35">
        <v>45358</v>
      </c>
      <c r="C111" s="36">
        <v>45364</v>
      </c>
      <c r="D111" s="26" t="s">
        <v>199</v>
      </c>
      <c r="E111" s="26" t="s">
        <v>200</v>
      </c>
      <c r="F111" s="26" t="s">
        <v>177</v>
      </c>
      <c r="G111" s="26" t="s">
        <v>178</v>
      </c>
      <c r="H111" s="26" t="s">
        <v>201</v>
      </c>
      <c r="I111" s="26"/>
      <c r="J111" s="26">
        <v>1</v>
      </c>
      <c r="K111" s="26">
        <v>4</v>
      </c>
      <c r="L111" s="26" t="str">
        <f ca="1">IFERROR(__xludf.DUMMYFUNCTION("text(B111, ""YYYYMMDD"") &amp; ""_"" &amp; F111 &amp; ""_"" &amp; REGEXREPLACE(G111, "" "", """") &amp; ""_"" &amp; REGEXREPLACE(H111, "" "", """") &amp; ""_"" &amp; TEXT(J111, ""00"") &amp; IF(ISBLANK(I111), """", CONCAT(""_"", REGEXREPLACE(I111, "" "", """")))"),"20240307_GR_StartingOverCommunityEvent_AudioInterview_01")</f>
        <v>20240307_GR_StartingOverCommunityEvent_AudioInterview_01</v>
      </c>
      <c r="M111" s="26" t="s">
        <v>202</v>
      </c>
      <c r="N111" s="26"/>
      <c r="O111" s="27"/>
      <c r="P111" s="26"/>
      <c r="Q111" s="26"/>
    </row>
    <row r="112" spans="1:17" ht="15.75" customHeight="1" x14ac:dyDescent="0.25">
      <c r="A112" s="37">
        <v>110</v>
      </c>
      <c r="B112" s="33">
        <v>45358</v>
      </c>
      <c r="C112" s="34">
        <v>45364</v>
      </c>
      <c r="D112" s="22" t="s">
        <v>199</v>
      </c>
      <c r="E112" s="22" t="s">
        <v>203</v>
      </c>
      <c r="F112" s="22" t="s">
        <v>177</v>
      </c>
      <c r="G112" s="22" t="s">
        <v>178</v>
      </c>
      <c r="H112" s="22" t="s">
        <v>201</v>
      </c>
      <c r="I112" s="22"/>
      <c r="J112" s="22">
        <v>2</v>
      </c>
      <c r="K112" s="22">
        <v>4</v>
      </c>
      <c r="L112" s="22" t="str">
        <f ca="1">IFERROR(__xludf.DUMMYFUNCTION("text(B112, ""YYYYMMDD"") &amp; ""_"" &amp; F112 &amp; ""_"" &amp; REGEXREPLACE(G112, "" "", """") &amp; ""_"" &amp; REGEXREPLACE(H112, "" "", """") &amp; ""_"" &amp; TEXT(J112, ""00"") &amp; IF(ISBLANK(I112), """", CONCAT(""_"", REGEXREPLACE(I112, "" "", """")))"),"20240307_GR_StartingOverCommunityEvent_AudioInterview_02")</f>
        <v>20240307_GR_StartingOverCommunityEvent_AudioInterview_02</v>
      </c>
      <c r="M112" s="22" t="s">
        <v>202</v>
      </c>
      <c r="N112" s="22"/>
      <c r="O112" s="32"/>
      <c r="P112" s="22"/>
      <c r="Q112" s="22"/>
    </row>
    <row r="113" spans="1:17" ht="15.75" customHeight="1" x14ac:dyDescent="0.25">
      <c r="A113" s="38">
        <v>111</v>
      </c>
      <c r="B113" s="35">
        <v>45358</v>
      </c>
      <c r="C113" s="36">
        <v>45364</v>
      </c>
      <c r="D113" s="26" t="s">
        <v>199</v>
      </c>
      <c r="E113" s="26" t="s">
        <v>204</v>
      </c>
      <c r="F113" s="26" t="s">
        <v>177</v>
      </c>
      <c r="G113" s="26" t="s">
        <v>178</v>
      </c>
      <c r="H113" s="26" t="s">
        <v>201</v>
      </c>
      <c r="I113" s="26"/>
      <c r="J113" s="26">
        <v>3</v>
      </c>
      <c r="K113" s="26">
        <v>4</v>
      </c>
      <c r="L113" s="26" t="str">
        <f ca="1">IFERROR(__xludf.DUMMYFUNCTION("text(B113, ""YYYYMMDD"") &amp; ""_"" &amp; F113 &amp; ""_"" &amp; REGEXREPLACE(G113, "" "", """") &amp; ""_"" &amp; REGEXREPLACE(H113, "" "", """") &amp; ""_"" &amp; TEXT(J113, ""00"") &amp; IF(ISBLANK(I113), """", CONCAT(""_"", REGEXREPLACE(I113, "" "", """")))"),"20240307_GR_StartingOverCommunityEvent_AudioInterview_03")</f>
        <v>20240307_GR_StartingOverCommunityEvent_AudioInterview_03</v>
      </c>
      <c r="M113" s="26" t="s">
        <v>202</v>
      </c>
      <c r="N113" s="26"/>
      <c r="O113" s="27"/>
      <c r="P113" s="26"/>
      <c r="Q113" s="26"/>
    </row>
    <row r="114" spans="1:17" ht="15.75" customHeight="1" x14ac:dyDescent="0.25">
      <c r="A114" s="37">
        <v>112</v>
      </c>
      <c r="B114" s="33">
        <v>45358</v>
      </c>
      <c r="C114" s="34">
        <v>45364</v>
      </c>
      <c r="D114" s="22" t="s">
        <v>199</v>
      </c>
      <c r="E114" s="22" t="s">
        <v>205</v>
      </c>
      <c r="F114" s="22" t="s">
        <v>177</v>
      </c>
      <c r="G114" s="22" t="s">
        <v>178</v>
      </c>
      <c r="H114" s="22" t="s">
        <v>201</v>
      </c>
      <c r="I114" s="22"/>
      <c r="J114" s="22">
        <v>4</v>
      </c>
      <c r="K114" s="22">
        <v>4</v>
      </c>
      <c r="L114" s="22" t="str">
        <f ca="1">IFERROR(__xludf.DUMMYFUNCTION("text(B114, ""YYYYMMDD"") &amp; ""_"" &amp; F114 &amp; ""_"" &amp; REGEXREPLACE(G114, "" "", """") &amp; ""_"" &amp; REGEXREPLACE(H114, "" "", """") &amp; ""_"" &amp; TEXT(J114, ""00"") &amp; IF(ISBLANK(I114), """", CONCAT(""_"", REGEXREPLACE(I114, "" "", """")))"),"20240307_GR_StartingOverCommunityEvent_AudioInterview_04")</f>
        <v>20240307_GR_StartingOverCommunityEvent_AudioInterview_04</v>
      </c>
      <c r="M114" s="22" t="s">
        <v>202</v>
      </c>
      <c r="N114" s="22"/>
      <c r="O114" s="32"/>
      <c r="P114" s="22"/>
      <c r="Q114" s="22"/>
    </row>
    <row r="115" spans="1:17" ht="15.75" customHeight="1" x14ac:dyDescent="0.25">
      <c r="A115" s="38">
        <v>113</v>
      </c>
      <c r="B115" s="35">
        <v>45358</v>
      </c>
      <c r="C115" s="36">
        <v>45364</v>
      </c>
      <c r="D115" s="26" t="s">
        <v>206</v>
      </c>
      <c r="E115" s="26" t="s">
        <v>207</v>
      </c>
      <c r="F115" s="26" t="s">
        <v>153</v>
      </c>
      <c r="G115" s="26" t="s">
        <v>208</v>
      </c>
      <c r="H115" s="26" t="s">
        <v>206</v>
      </c>
      <c r="I115" s="26"/>
      <c r="J115" s="26">
        <v>1</v>
      </c>
      <c r="K115" s="26">
        <v>3</v>
      </c>
      <c r="L115" s="26" t="str">
        <f ca="1">IFERROR(__xludf.DUMMYFUNCTION("text(B115, ""YYYYMMDD"") &amp; ""_"" &amp; F115 &amp; ""_"" &amp; REGEXREPLACE(G115, "" "", """") &amp; ""_"" &amp; REGEXREPLACE(H115, "" "", """") &amp; ""_"" &amp; TEXT(J115, ""00"") &amp; IF(ISBLANK(I115), """", CONCAT(""_"", REGEXREPLACE(I115, "" "", """")))"),"20240307_WSB_MarchSRTMeeting_HandoutAnswers_01")</f>
        <v>20240307_WSB_MarchSRTMeeting_HandoutAnswers_01</v>
      </c>
      <c r="M115" s="26" t="s">
        <v>174</v>
      </c>
      <c r="N115" s="26"/>
      <c r="O115" s="27"/>
      <c r="P115" s="26"/>
      <c r="Q115" s="26"/>
    </row>
    <row r="116" spans="1:17" ht="15.75" customHeight="1" x14ac:dyDescent="0.25">
      <c r="A116" s="37">
        <v>114</v>
      </c>
      <c r="B116" s="33">
        <v>45358</v>
      </c>
      <c r="C116" s="34">
        <v>45364</v>
      </c>
      <c r="D116" s="22" t="s">
        <v>206</v>
      </c>
      <c r="E116" s="22" t="s">
        <v>209</v>
      </c>
      <c r="F116" s="22" t="s">
        <v>153</v>
      </c>
      <c r="G116" s="22" t="s">
        <v>208</v>
      </c>
      <c r="H116" s="22" t="s">
        <v>206</v>
      </c>
      <c r="I116" s="22"/>
      <c r="J116" s="22">
        <v>2</v>
      </c>
      <c r="K116" s="22">
        <v>3</v>
      </c>
      <c r="L116" s="22" t="str">
        <f ca="1">IFERROR(__xludf.DUMMYFUNCTION("text(B116, ""YYYYMMDD"") &amp; ""_"" &amp; F116 &amp; ""_"" &amp; REGEXREPLACE(G116, "" "", """") &amp; ""_"" &amp; REGEXREPLACE(H116, "" "", """") &amp; ""_"" &amp; TEXT(J116, ""00"") &amp; IF(ISBLANK(I116), """", CONCAT(""_"", REGEXREPLACE(I116, "" "", """")))"),"20240307_WSB_MarchSRTMeeting_HandoutAnswers_02")</f>
        <v>20240307_WSB_MarchSRTMeeting_HandoutAnswers_02</v>
      </c>
      <c r="M116" s="22" t="s">
        <v>174</v>
      </c>
      <c r="N116" s="22"/>
      <c r="O116" s="32"/>
      <c r="P116" s="22"/>
      <c r="Q116" s="22"/>
    </row>
    <row r="117" spans="1:17" ht="15.75" customHeight="1" x14ac:dyDescent="0.25">
      <c r="A117" s="38">
        <v>115</v>
      </c>
      <c r="B117" s="35">
        <v>45358</v>
      </c>
      <c r="C117" s="36">
        <v>45364</v>
      </c>
      <c r="D117" s="26" t="s">
        <v>206</v>
      </c>
      <c r="E117" s="26" t="s">
        <v>210</v>
      </c>
      <c r="F117" s="26" t="s">
        <v>153</v>
      </c>
      <c r="G117" s="26" t="s">
        <v>208</v>
      </c>
      <c r="H117" s="26" t="s">
        <v>206</v>
      </c>
      <c r="I117" s="26"/>
      <c r="J117" s="26">
        <v>3</v>
      </c>
      <c r="K117" s="26">
        <v>3</v>
      </c>
      <c r="L117" s="26" t="str">
        <f ca="1">IFERROR(__xludf.DUMMYFUNCTION("text(B117, ""YYYYMMDD"") &amp; ""_"" &amp; F117 &amp; ""_"" &amp; REGEXREPLACE(G117, "" "", """") &amp; ""_"" &amp; REGEXREPLACE(H117, "" "", """") &amp; ""_"" &amp; TEXT(J117, ""00"") &amp; IF(ISBLANK(I117), """", CONCAT(""_"", REGEXREPLACE(I117, "" "", """")))"),"20240307_WSB_MarchSRTMeeting_HandoutAnswers_03")</f>
        <v>20240307_WSB_MarchSRTMeeting_HandoutAnswers_03</v>
      </c>
      <c r="M117" s="26" t="s">
        <v>174</v>
      </c>
      <c r="N117" s="26"/>
      <c r="O117" s="27"/>
      <c r="P117" s="26"/>
      <c r="Q117" s="26"/>
    </row>
    <row r="118" spans="1:17" ht="15.75" customHeight="1" x14ac:dyDescent="0.25">
      <c r="A118" s="37">
        <v>116</v>
      </c>
      <c r="B118" s="33">
        <v>45358</v>
      </c>
      <c r="C118" s="34">
        <v>45369</v>
      </c>
      <c r="D118" s="22" t="s">
        <v>55</v>
      </c>
      <c r="E118" s="22" t="s">
        <v>211</v>
      </c>
      <c r="F118" s="22" t="s">
        <v>177</v>
      </c>
      <c r="G118" s="22" t="s">
        <v>178</v>
      </c>
      <c r="H118" s="22" t="s">
        <v>196</v>
      </c>
      <c r="I118" s="22"/>
      <c r="J118" s="22">
        <v>4</v>
      </c>
      <c r="K118" s="22">
        <v>8</v>
      </c>
      <c r="L118" s="22" t="str">
        <f ca="1">IFERROR(__xludf.DUMMYFUNCTION("text(B118, ""YYYYMMDD"") &amp; ""_"" &amp; F118 &amp; ""_"" &amp; REGEXREPLACE(G118, "" "", """") &amp; ""_"" &amp; REGEXREPLACE(H118, "" "", """") &amp; ""_"" &amp; TEXT(J118, ""00"") &amp; IF(ISBLANK(I118), """", CONCAT(""_"", REGEXREPLACE(I118, "" "", """")))"),"20240307_GR_StartingOverCommunityEvent_VideoInterview_04")</f>
        <v>20240307_GR_StartingOverCommunityEvent_VideoInterview_04</v>
      </c>
      <c r="M118" s="22" t="s">
        <v>159</v>
      </c>
      <c r="N118" s="22"/>
      <c r="O118" s="32"/>
      <c r="P118" s="22"/>
      <c r="Q118" s="22"/>
    </row>
    <row r="119" spans="1:17" ht="15.75" customHeight="1" x14ac:dyDescent="0.25">
      <c r="A119" s="38">
        <v>117</v>
      </c>
      <c r="B119" s="35">
        <v>45358</v>
      </c>
      <c r="C119" s="36">
        <v>45369</v>
      </c>
      <c r="D119" s="26" t="s">
        <v>55</v>
      </c>
      <c r="E119" s="26" t="s">
        <v>212</v>
      </c>
      <c r="F119" s="26" t="s">
        <v>177</v>
      </c>
      <c r="G119" s="26" t="s">
        <v>178</v>
      </c>
      <c r="H119" s="26" t="s">
        <v>196</v>
      </c>
      <c r="I119" s="26"/>
      <c r="J119" s="26">
        <v>5</v>
      </c>
      <c r="K119" s="26">
        <v>8</v>
      </c>
      <c r="L119" s="26" t="str">
        <f ca="1">IFERROR(__xludf.DUMMYFUNCTION("text(B119, ""YYYYMMDD"") &amp; ""_"" &amp; F119 &amp; ""_"" &amp; REGEXREPLACE(G119, "" "", """") &amp; ""_"" &amp; REGEXREPLACE(H119, "" "", """") &amp; ""_"" &amp; TEXT(J119, ""00"") &amp; IF(ISBLANK(I119), """", CONCAT(""_"", REGEXREPLACE(I119, "" "", """")))"),"20240307_GR_StartingOverCommunityEvent_VideoInterview_05")</f>
        <v>20240307_GR_StartingOverCommunityEvent_VideoInterview_05</v>
      </c>
      <c r="M119" s="26" t="s">
        <v>159</v>
      </c>
      <c r="N119" s="26"/>
      <c r="O119" s="27"/>
      <c r="P119" s="26"/>
      <c r="Q119" s="26"/>
    </row>
    <row r="120" spans="1:17" ht="15.75" customHeight="1" x14ac:dyDescent="0.25">
      <c r="A120" s="37">
        <v>118</v>
      </c>
      <c r="B120" s="33">
        <v>45358</v>
      </c>
      <c r="C120" s="34">
        <v>45369</v>
      </c>
      <c r="D120" s="22" t="s">
        <v>55</v>
      </c>
      <c r="E120" s="22" t="s">
        <v>213</v>
      </c>
      <c r="F120" s="22" t="s">
        <v>177</v>
      </c>
      <c r="G120" s="22" t="s">
        <v>178</v>
      </c>
      <c r="H120" s="22" t="s">
        <v>196</v>
      </c>
      <c r="I120" s="22"/>
      <c r="J120" s="22">
        <v>6</v>
      </c>
      <c r="K120" s="22">
        <v>8</v>
      </c>
      <c r="L120" s="22" t="str">
        <f ca="1">IFERROR(__xludf.DUMMYFUNCTION("text(B120, ""YYYYMMDD"") &amp; ""_"" &amp; F120 &amp; ""_"" &amp; REGEXREPLACE(G120, "" "", """") &amp; ""_"" &amp; REGEXREPLACE(H120, "" "", """") &amp; ""_"" &amp; TEXT(J120, ""00"") &amp; IF(ISBLANK(I120), """", CONCAT(""_"", REGEXREPLACE(I120, "" "", """")))"),"20240307_GR_StartingOverCommunityEvent_VideoInterview_06")</f>
        <v>20240307_GR_StartingOverCommunityEvent_VideoInterview_06</v>
      </c>
      <c r="M120" s="22" t="s">
        <v>159</v>
      </c>
      <c r="N120" s="22"/>
      <c r="O120" s="32"/>
      <c r="P120" s="22"/>
      <c r="Q120" s="22"/>
    </row>
    <row r="121" spans="1:17" ht="15.75" customHeight="1" x14ac:dyDescent="0.25">
      <c r="A121" s="38">
        <v>119</v>
      </c>
      <c r="B121" s="35">
        <v>45358</v>
      </c>
      <c r="C121" s="36">
        <v>45369</v>
      </c>
      <c r="D121" s="26" t="s">
        <v>55</v>
      </c>
      <c r="E121" s="26" t="s">
        <v>214</v>
      </c>
      <c r="F121" s="26" t="s">
        <v>177</v>
      </c>
      <c r="G121" s="26" t="s">
        <v>178</v>
      </c>
      <c r="H121" s="26" t="s">
        <v>196</v>
      </c>
      <c r="I121" s="26"/>
      <c r="J121" s="26">
        <v>7</v>
      </c>
      <c r="K121" s="26">
        <v>8</v>
      </c>
      <c r="L121" s="26" t="str">
        <f ca="1">IFERROR(__xludf.DUMMYFUNCTION("text(B121, ""YYYYMMDD"") &amp; ""_"" &amp; F121 &amp; ""_"" &amp; REGEXREPLACE(G121, "" "", """") &amp; ""_"" &amp; REGEXREPLACE(H121, "" "", """") &amp; ""_"" &amp; TEXT(J121, ""00"") &amp; IF(ISBLANK(I121), """", CONCAT(""_"", REGEXREPLACE(I121, "" "", """")))"),"20240307_GR_StartingOverCommunityEvent_VideoInterview_07")</f>
        <v>20240307_GR_StartingOverCommunityEvent_VideoInterview_07</v>
      </c>
      <c r="M121" s="26" t="s">
        <v>159</v>
      </c>
      <c r="N121" s="26"/>
      <c r="O121" s="27"/>
      <c r="P121" s="26"/>
      <c r="Q121" s="26"/>
    </row>
    <row r="122" spans="1:17" ht="15.75" customHeight="1" x14ac:dyDescent="0.25">
      <c r="A122" s="37">
        <v>120</v>
      </c>
      <c r="B122" s="33">
        <v>45358</v>
      </c>
      <c r="C122" s="34">
        <v>45369</v>
      </c>
      <c r="D122" s="22" t="s">
        <v>55</v>
      </c>
      <c r="E122" s="22" t="s">
        <v>215</v>
      </c>
      <c r="F122" s="22" t="s">
        <v>177</v>
      </c>
      <c r="G122" s="22" t="s">
        <v>178</v>
      </c>
      <c r="H122" s="22" t="s">
        <v>196</v>
      </c>
      <c r="I122" s="22"/>
      <c r="J122" s="22">
        <v>8</v>
      </c>
      <c r="K122" s="22">
        <v>8</v>
      </c>
      <c r="L122" s="22" t="str">
        <f ca="1">IFERROR(__xludf.DUMMYFUNCTION("text(B122, ""YYYYMMDD"") &amp; ""_"" &amp; F122 &amp; ""_"" &amp; REGEXREPLACE(G122, "" "", """") &amp; ""_"" &amp; REGEXREPLACE(H122, "" "", """") &amp; ""_"" &amp; TEXT(J122, ""00"") &amp; IF(ISBLANK(I122), """", CONCAT(""_"", REGEXREPLACE(I122, "" "", """")))"),"20240307_GR_StartingOverCommunityEvent_VideoInterview_08")</f>
        <v>20240307_GR_StartingOverCommunityEvent_VideoInterview_08</v>
      </c>
      <c r="M122" s="22" t="s">
        <v>159</v>
      </c>
      <c r="N122" s="22"/>
      <c r="O122" s="32"/>
      <c r="P122" s="22"/>
      <c r="Q122" s="22"/>
    </row>
    <row r="123" spans="1:17" ht="15.75" customHeight="1" x14ac:dyDescent="0.25">
      <c r="A123" s="38">
        <v>121</v>
      </c>
      <c r="B123" s="35">
        <v>45370</v>
      </c>
      <c r="C123" s="36">
        <v>45376</v>
      </c>
      <c r="D123" s="26" t="s">
        <v>55</v>
      </c>
      <c r="E123" s="26" t="s">
        <v>216</v>
      </c>
      <c r="F123" s="26" t="s">
        <v>217</v>
      </c>
      <c r="G123" s="26" t="s">
        <v>218</v>
      </c>
      <c r="H123" s="26" t="s">
        <v>219</v>
      </c>
      <c r="I123" s="26"/>
      <c r="J123" s="26">
        <v>1</v>
      </c>
      <c r="K123" s="26">
        <v>2</v>
      </c>
      <c r="L123" s="26" t="str">
        <f ca="1">IFERROR(__xludf.DUMMYFUNCTION("text(B123, ""YYYYMMDD"") &amp; ""_"" &amp; F123 &amp; ""_"" &amp; REGEXREPLACE(G123, "" "", """") &amp; ""_"" &amp; REGEXREPLACE(H123, "" "", """") &amp; ""_"" &amp; TEXT(J123, ""00"") &amp; IF(ISBLANK(I123), """", CONCAT(""_"", REGEXREPLACE(I123, "" "", """")))"),"20240319_GSB_YouthPanel_YouthPanelVideo_01")</f>
        <v>20240319_GSB_YouthPanel_YouthPanelVideo_01</v>
      </c>
      <c r="M123" s="26" t="s">
        <v>159</v>
      </c>
      <c r="N123" s="26"/>
      <c r="O123" s="27"/>
      <c r="P123" s="26"/>
      <c r="Q123" s="26"/>
    </row>
    <row r="124" spans="1:17" ht="15.75" customHeight="1" x14ac:dyDescent="0.25">
      <c r="A124" s="37">
        <v>122</v>
      </c>
      <c r="B124" s="33">
        <v>45370</v>
      </c>
      <c r="C124" s="34">
        <v>45376</v>
      </c>
      <c r="D124" s="22" t="s">
        <v>55</v>
      </c>
      <c r="E124" s="22" t="s">
        <v>220</v>
      </c>
      <c r="F124" s="22" t="s">
        <v>217</v>
      </c>
      <c r="G124" s="22" t="s">
        <v>218</v>
      </c>
      <c r="H124" s="22" t="s">
        <v>219</v>
      </c>
      <c r="I124" s="22"/>
      <c r="J124" s="22">
        <v>2</v>
      </c>
      <c r="K124" s="22">
        <v>2</v>
      </c>
      <c r="L124" s="22" t="str">
        <f ca="1">IFERROR(__xludf.DUMMYFUNCTION("text(B124, ""YYYYMMDD"") &amp; ""_"" &amp; F124 &amp; ""_"" &amp; REGEXREPLACE(G124, "" "", """") &amp; ""_"" &amp; REGEXREPLACE(H124, "" "", """") &amp; ""_"" &amp; TEXT(J124, ""00"") &amp; IF(ISBLANK(I124), """", CONCAT(""_"", REGEXREPLACE(I124, "" "", """")))"),"20240319_GSB_YouthPanel_YouthPanelVideo_02")</f>
        <v>20240319_GSB_YouthPanel_YouthPanelVideo_02</v>
      </c>
      <c r="M124" s="22" t="s">
        <v>159</v>
      </c>
      <c r="N124" s="22"/>
      <c r="O124" s="32"/>
      <c r="P124" s="22"/>
      <c r="Q124" s="22"/>
    </row>
    <row r="125" spans="1:17" ht="15.75" customHeight="1" x14ac:dyDescent="0.25">
      <c r="A125" s="38">
        <v>123</v>
      </c>
      <c r="B125" s="35">
        <v>45370</v>
      </c>
      <c r="C125" s="36">
        <v>45376</v>
      </c>
      <c r="D125" s="26" t="s">
        <v>221</v>
      </c>
      <c r="E125" s="26" t="s">
        <v>222</v>
      </c>
      <c r="F125" s="26" t="s">
        <v>223</v>
      </c>
      <c r="G125" s="26" t="s">
        <v>208</v>
      </c>
      <c r="H125" s="26" t="s">
        <v>224</v>
      </c>
      <c r="I125" s="26"/>
      <c r="J125" s="26">
        <v>1</v>
      </c>
      <c r="K125" s="26">
        <v>4</v>
      </c>
      <c r="L125" s="26" t="str">
        <f ca="1">IFERROR(__xludf.DUMMYFUNCTION("text(B125, ""YYYYMMDD"") &amp; ""_"" &amp; F125 &amp; ""_"" &amp; REGEXREPLACE(G125, "" "", """") &amp; ""_"" &amp; REGEXREPLACE(H125, "" "", """") &amp; ""_"" &amp; TEXT(J125, ""00"") &amp; IF(ISBLANK(I125), """", CONCAT(""_"", REGEXREPLACE(I125, "" "", """")))"),"20240319_SWRIV_MarchSRTMeeting_MeetingSummary_01")</f>
        <v>20240319_SWRIV_MarchSRTMeeting_MeetingSummary_01</v>
      </c>
      <c r="M125" s="26" t="s">
        <v>225</v>
      </c>
      <c r="N125" s="26"/>
      <c r="O125" s="27"/>
      <c r="P125" s="26"/>
      <c r="Q125" s="26"/>
    </row>
    <row r="126" spans="1:17" ht="15.75" customHeight="1" x14ac:dyDescent="0.25">
      <c r="A126" s="37">
        <v>126</v>
      </c>
      <c r="B126" s="33">
        <v>45370</v>
      </c>
      <c r="C126" s="34">
        <v>45376</v>
      </c>
      <c r="D126" s="22" t="s">
        <v>226</v>
      </c>
      <c r="E126" s="22" t="s">
        <v>227</v>
      </c>
      <c r="F126" s="22" t="s">
        <v>223</v>
      </c>
      <c r="G126" s="22" t="s">
        <v>208</v>
      </c>
      <c r="H126" s="22" t="s">
        <v>228</v>
      </c>
      <c r="I126" s="22"/>
      <c r="J126" s="22">
        <v>2</v>
      </c>
      <c r="K126" s="22">
        <v>2</v>
      </c>
      <c r="L126" s="22" t="str">
        <f ca="1">IFERROR(__xludf.DUMMYFUNCTION("text(B126, ""YYYYMMDD"") &amp; ""_"" &amp; F126 &amp; ""_"" &amp; REGEXREPLACE(G126, "" "", """") &amp; ""_"" &amp; REGEXREPLACE(H126, "" "", """") &amp; ""_"" &amp; TEXT(J126, ""00"") &amp; IF(ISBLANK(I126), """", CONCAT(""_"", REGEXREPLACE(I126, "" "", """")))"),"20240319_SWRIV_MarchSRTMeeting_MeetingZoomRecording_02")</f>
        <v>20240319_SWRIV_MarchSRTMeeting_MeetingZoomRecording_02</v>
      </c>
      <c r="M126" s="22" t="s">
        <v>225</v>
      </c>
      <c r="N126" s="22"/>
      <c r="O126" s="32"/>
      <c r="P126" s="22"/>
      <c r="Q126" s="22"/>
    </row>
    <row r="127" spans="1:17" ht="15.75" customHeight="1" x14ac:dyDescent="0.25">
      <c r="A127" s="38">
        <v>127</v>
      </c>
      <c r="B127" s="35">
        <v>45371</v>
      </c>
      <c r="C127" s="36">
        <v>45387</v>
      </c>
      <c r="D127" s="26" t="s">
        <v>229</v>
      </c>
      <c r="E127" s="26" t="s">
        <v>230</v>
      </c>
      <c r="F127" s="26" t="s">
        <v>93</v>
      </c>
      <c r="G127" s="26" t="s">
        <v>231</v>
      </c>
      <c r="H127" s="26" t="s">
        <v>229</v>
      </c>
      <c r="I127" s="26"/>
      <c r="J127" s="26">
        <v>1</v>
      </c>
      <c r="K127" s="26">
        <v>2</v>
      </c>
      <c r="L127" s="26" t="str">
        <f ca="1">IFERROR(__xludf.DUMMYFUNCTION("text(B127, ""YYYYMMDD"") &amp; ""_"" &amp; F127 &amp; ""_"" &amp; REGEXREPLACE(G127, "" "", """") &amp; ""_"" &amp; REGEXREPLACE(H127, "" "", """") &amp; ""_"" &amp; TEXT(J127, ""00"") &amp; IF(ISBLANK(I127), """", CONCAT(""_"", REGEXREPLACE(I127, "" "", """")))"),"20240320_BCL_CommitteeMeeting_MeetingDetails_01")</f>
        <v>20240320_BCL_CommitteeMeeting_MeetingDetails_01</v>
      </c>
      <c r="M127" s="26" t="s">
        <v>232</v>
      </c>
      <c r="N127" s="26"/>
      <c r="O127" s="27"/>
      <c r="P127" s="26"/>
      <c r="Q127" s="26"/>
    </row>
    <row r="128" spans="1:17" ht="15.75" customHeight="1" x14ac:dyDescent="0.25">
      <c r="A128" s="37">
        <v>128</v>
      </c>
      <c r="B128" s="33">
        <v>45371</v>
      </c>
      <c r="C128" s="34">
        <v>45387</v>
      </c>
      <c r="D128" s="22" t="s">
        <v>233</v>
      </c>
      <c r="E128" s="22" t="s">
        <v>234</v>
      </c>
      <c r="F128" s="22" t="s">
        <v>93</v>
      </c>
      <c r="G128" s="22" t="s">
        <v>231</v>
      </c>
      <c r="H128" s="22" t="s">
        <v>233</v>
      </c>
      <c r="I128" s="22"/>
      <c r="J128" s="22">
        <v>2</v>
      </c>
      <c r="K128" s="22">
        <v>2</v>
      </c>
      <c r="L128" s="22" t="str">
        <f ca="1">IFERROR(__xludf.DUMMYFUNCTION("text(B128, ""YYYYMMDD"") &amp; ""_"" &amp; F128 &amp; ""_"" &amp; REGEXREPLACE(G128, "" "", """") &amp; ""_"" &amp; REGEXREPLACE(H128, "" "", """") &amp; ""_"" &amp; TEXT(J128, ""00"") &amp; IF(ISBLANK(I128), """", CONCAT(""_"", REGEXREPLACE(I128, "" "", """")))"),"20240320_BCL_CommitteeMeeting_JamBoardNotes_02")</f>
        <v>20240320_BCL_CommitteeMeeting_JamBoardNotes_02</v>
      </c>
      <c r="M128" s="22" t="s">
        <v>232</v>
      </c>
      <c r="N128" s="22"/>
      <c r="O128" s="32"/>
      <c r="P128" s="22"/>
      <c r="Q128" s="22"/>
    </row>
    <row r="129" spans="1:17" ht="15.75" customHeight="1" x14ac:dyDescent="0.25">
      <c r="A129" s="38">
        <v>129</v>
      </c>
      <c r="B129" s="35">
        <v>45384</v>
      </c>
      <c r="C129" s="36">
        <v>45387</v>
      </c>
      <c r="D129" s="26" t="s">
        <v>151</v>
      </c>
      <c r="E129" s="26" t="s">
        <v>235</v>
      </c>
      <c r="F129" s="26" t="s">
        <v>217</v>
      </c>
      <c r="G129" s="26" t="s">
        <v>236</v>
      </c>
      <c r="H129" s="26" t="s">
        <v>151</v>
      </c>
      <c r="I129" s="26"/>
      <c r="J129" s="26">
        <v>1</v>
      </c>
      <c r="K129" s="26">
        <v>1</v>
      </c>
      <c r="L129" s="26" t="str">
        <f ca="1">IFERROR(__xludf.DUMMYFUNCTION("text(B129, ""YYYYMMDD"") &amp; ""_"" &amp; F129 &amp; ""_"" &amp; REGEXREPLACE(G129, "" "", """") &amp; ""_"" &amp; REGEXREPLACE(H129, "" "", """") &amp; ""_"" &amp; TEXT(J129, ""00"") &amp; IF(ISBLANK(I129), """", CONCAT(""_"", REGEXREPLACE(I129, "" "", """")))"),"20240402_GSB_ListeningSession_MeetingNotes_01")</f>
        <v>20240402_GSB_ListeningSession_MeetingNotes_01</v>
      </c>
      <c r="M129" s="26" t="s">
        <v>232</v>
      </c>
      <c r="N129" s="26"/>
      <c r="O129" s="27"/>
      <c r="P129" s="26"/>
      <c r="Q129" s="26"/>
    </row>
    <row r="130" spans="1:17" ht="15.75" customHeight="1" x14ac:dyDescent="0.25">
      <c r="A130" s="37">
        <v>130</v>
      </c>
      <c r="B130" s="33">
        <v>45372</v>
      </c>
      <c r="C130" s="34">
        <v>45387</v>
      </c>
      <c r="D130" s="22" t="s">
        <v>233</v>
      </c>
      <c r="E130" s="22" t="s">
        <v>237</v>
      </c>
      <c r="F130" s="22" t="s">
        <v>53</v>
      </c>
      <c r="G130" s="22" t="s">
        <v>231</v>
      </c>
      <c r="H130" s="22" t="s">
        <v>233</v>
      </c>
      <c r="I130" s="22"/>
      <c r="J130" s="22">
        <v>1</v>
      </c>
      <c r="K130" s="22">
        <v>5</v>
      </c>
      <c r="L130" s="22" t="str">
        <f ca="1">IFERROR(__xludf.DUMMYFUNCTION("text(B130, ""YYYYMMDD"") &amp; ""_"" &amp; F130 &amp; ""_"" &amp; REGEXREPLACE(G130, "" "", """") &amp; ""_"" &amp; REGEXREPLACE(H130, "" "", """") &amp; ""_"" &amp; TEXT(J130, ""00"") &amp; IF(ISBLANK(I130), """", CONCAT(""_"", REGEXREPLACE(I130, "" "", """")))"),"20240321_CAC_CommitteeMeeting_JamBoardNotes_01")</f>
        <v>20240321_CAC_CommitteeMeeting_JamBoardNotes_01</v>
      </c>
      <c r="M130" s="22" t="s">
        <v>232</v>
      </c>
      <c r="N130" s="22"/>
      <c r="O130" s="32"/>
      <c r="P130" s="22"/>
      <c r="Q130" s="22"/>
    </row>
    <row r="131" spans="1:17" ht="15.75" customHeight="1" x14ac:dyDescent="0.25">
      <c r="A131" s="38">
        <v>131</v>
      </c>
      <c r="B131" s="35">
        <v>45372</v>
      </c>
      <c r="C131" s="36">
        <v>45387</v>
      </c>
      <c r="D131" s="26" t="s">
        <v>238</v>
      </c>
      <c r="E131" s="26" t="s">
        <v>239</v>
      </c>
      <c r="F131" s="26" t="s">
        <v>53</v>
      </c>
      <c r="G131" s="26" t="s">
        <v>231</v>
      </c>
      <c r="H131" s="26" t="s">
        <v>238</v>
      </c>
      <c r="I131" s="26"/>
      <c r="J131" s="26">
        <v>2</v>
      </c>
      <c r="K131" s="26">
        <v>5</v>
      </c>
      <c r="L131" s="26" t="str">
        <f ca="1">IFERROR(__xludf.DUMMYFUNCTION("text(B131, ""YYYYMMDD"") &amp; ""_"" &amp; F131 &amp; ""_"" &amp; REGEXREPLACE(G131, "" "", """") &amp; ""_"" &amp; REGEXREPLACE(H131, "" "", """") &amp; ""_"" &amp; TEXT(J131, ""00"") &amp; IF(ISBLANK(I131), """", CONCAT(""_"", REGEXREPLACE(I131, "" "", """")))"),"20240321_CAC_CommitteeMeeting_JamBoardScreenshot_02")</f>
        <v>20240321_CAC_CommitteeMeeting_JamBoardScreenshot_02</v>
      </c>
      <c r="M131" s="26" t="s">
        <v>232</v>
      </c>
      <c r="N131" s="26"/>
      <c r="O131" s="27"/>
      <c r="P131" s="26"/>
      <c r="Q131" s="26"/>
    </row>
    <row r="132" spans="1:17" ht="15.75" customHeight="1" x14ac:dyDescent="0.25">
      <c r="A132" s="37">
        <v>132</v>
      </c>
      <c r="B132" s="33">
        <v>45372</v>
      </c>
      <c r="C132" s="34">
        <v>45387</v>
      </c>
      <c r="D132" s="22" t="s">
        <v>238</v>
      </c>
      <c r="E132" s="22" t="s">
        <v>240</v>
      </c>
      <c r="F132" s="22" t="s">
        <v>53</v>
      </c>
      <c r="G132" s="22" t="s">
        <v>231</v>
      </c>
      <c r="H132" s="22" t="s">
        <v>238</v>
      </c>
      <c r="I132" s="22"/>
      <c r="J132" s="22">
        <v>3</v>
      </c>
      <c r="K132" s="22">
        <v>5</v>
      </c>
      <c r="L132" s="22" t="str">
        <f ca="1">IFERROR(__xludf.DUMMYFUNCTION("text(B132, ""YYYYMMDD"") &amp; ""_"" &amp; F132 &amp; ""_"" &amp; REGEXREPLACE(G132, "" "", """") &amp; ""_"" &amp; REGEXREPLACE(H132, "" "", """") &amp; ""_"" &amp; TEXT(J132, ""00"") &amp; IF(ISBLANK(I132), """", CONCAT(""_"", REGEXREPLACE(I132, "" "", """")))"),"20240321_CAC_CommitteeMeeting_JamBoardScreenshot_03")</f>
        <v>20240321_CAC_CommitteeMeeting_JamBoardScreenshot_03</v>
      </c>
      <c r="M132" s="22" t="s">
        <v>232</v>
      </c>
      <c r="N132" s="22"/>
      <c r="O132" s="32"/>
      <c r="P132" s="22"/>
      <c r="Q132" s="22"/>
    </row>
    <row r="133" spans="1:17" ht="15.75" customHeight="1" x14ac:dyDescent="0.25">
      <c r="A133" s="38">
        <v>133</v>
      </c>
      <c r="B133" s="35">
        <v>45372</v>
      </c>
      <c r="C133" s="36">
        <v>45387</v>
      </c>
      <c r="D133" s="26" t="s">
        <v>238</v>
      </c>
      <c r="E133" s="26" t="s">
        <v>241</v>
      </c>
      <c r="F133" s="26" t="s">
        <v>53</v>
      </c>
      <c r="G133" s="26" t="s">
        <v>231</v>
      </c>
      <c r="H133" s="26" t="s">
        <v>238</v>
      </c>
      <c r="I133" s="26"/>
      <c r="J133" s="26">
        <v>4</v>
      </c>
      <c r="K133" s="26">
        <v>5</v>
      </c>
      <c r="L133" s="26" t="str">
        <f ca="1">IFERROR(__xludf.DUMMYFUNCTION("text(B133, ""YYYYMMDD"") &amp; ""_"" &amp; F133 &amp; ""_"" &amp; REGEXREPLACE(G133, "" "", """") &amp; ""_"" &amp; REGEXREPLACE(H133, "" "", """") &amp; ""_"" &amp; TEXT(J133, ""00"") &amp; IF(ISBLANK(I133), """", CONCAT(""_"", REGEXREPLACE(I133, "" "", """")))"),"20240321_CAC_CommitteeMeeting_JamBoardScreenshot_04")</f>
        <v>20240321_CAC_CommitteeMeeting_JamBoardScreenshot_04</v>
      </c>
      <c r="M133" s="26" t="s">
        <v>232</v>
      </c>
      <c r="N133" s="26"/>
      <c r="O133" s="27"/>
      <c r="P133" s="26"/>
      <c r="Q133" s="26"/>
    </row>
    <row r="134" spans="1:17" ht="15.75" customHeight="1" x14ac:dyDescent="0.25">
      <c r="A134" s="37">
        <v>134</v>
      </c>
      <c r="B134" s="33">
        <v>45372</v>
      </c>
      <c r="C134" s="34">
        <v>45387</v>
      </c>
      <c r="D134" s="22" t="s">
        <v>242</v>
      </c>
      <c r="E134" s="22" t="s">
        <v>243</v>
      </c>
      <c r="F134" s="22" t="s">
        <v>53</v>
      </c>
      <c r="G134" s="22" t="s">
        <v>231</v>
      </c>
      <c r="H134" s="22" t="s">
        <v>242</v>
      </c>
      <c r="I134" s="22"/>
      <c r="J134" s="22">
        <v>5</v>
      </c>
      <c r="K134" s="22">
        <v>5</v>
      </c>
      <c r="L134" s="22" t="str">
        <f ca="1">IFERROR(__xludf.DUMMYFUNCTION("text(B134, ""YYYYMMDD"") &amp; ""_"" &amp; F134 &amp; ""_"" &amp; REGEXREPLACE(G134, "" "", """") &amp; ""_"" &amp; REGEXREPLACE(H134, "" "", """") &amp; ""_"" &amp; TEXT(J134, ""00"") &amp; IF(ISBLANK(I134), """", CONCAT(""_"", REGEXREPLACE(I134, "" "", """")))"),"20240321_CAC_CommitteeMeeting_MentimeterScreenshot_05")</f>
        <v>20240321_CAC_CommitteeMeeting_MentimeterScreenshot_05</v>
      </c>
      <c r="M134" s="22" t="s">
        <v>232</v>
      </c>
      <c r="N134" s="22"/>
      <c r="O134" s="32"/>
      <c r="P134" s="22"/>
      <c r="Q134" s="22"/>
    </row>
    <row r="135" spans="1:17" ht="15.75" customHeight="1" x14ac:dyDescent="0.25">
      <c r="A135" s="38">
        <v>135</v>
      </c>
      <c r="B135" s="35">
        <v>45380</v>
      </c>
      <c r="C135" s="36">
        <v>45390</v>
      </c>
      <c r="D135" s="26" t="s">
        <v>151</v>
      </c>
      <c r="E135" s="26" t="s">
        <v>244</v>
      </c>
      <c r="F135" s="26" t="s">
        <v>245</v>
      </c>
      <c r="G135" s="26" t="s">
        <v>208</v>
      </c>
      <c r="H135" s="26" t="s">
        <v>246</v>
      </c>
      <c r="I135" s="26"/>
      <c r="J135" s="26">
        <v>1</v>
      </c>
      <c r="K135" s="26">
        <v>1</v>
      </c>
      <c r="L135" s="26" t="str">
        <f ca="1">IFERROR(__xludf.DUMMYFUNCTION("text(B135, ""YYYYMMDD"") &amp; ""_"" &amp; F135 &amp; ""_"" &amp; REGEXREPLACE(G135, "" "", """") &amp; ""_"" &amp; REGEXREPLACE(H135, "" "", """") &amp; ""_"" &amp; TEXT(J135, ""00"") &amp; IF(ISBLANK(I135), """", CONCAT(""_"", REGEXREPLACE(I135, "" "", """")))"),"20240329_CMB_MarchSRTMeeting_MarchSRTMeetingNotes_01")</f>
        <v>20240329_CMB_MarchSRTMeeting_MarchSRTMeetingNotes_01</v>
      </c>
      <c r="M135" s="26" t="s">
        <v>232</v>
      </c>
      <c r="N135" s="26"/>
      <c r="O135" s="27"/>
      <c r="P135" s="26"/>
      <c r="Q135" s="26"/>
    </row>
    <row r="136" spans="1:17" ht="15.75" customHeight="1" x14ac:dyDescent="0.25">
      <c r="A136" s="37">
        <v>136</v>
      </c>
      <c r="B136" s="33">
        <v>45370</v>
      </c>
      <c r="C136" s="34">
        <v>45390</v>
      </c>
      <c r="D136" s="22" t="s">
        <v>151</v>
      </c>
      <c r="E136" s="22" t="s">
        <v>247</v>
      </c>
      <c r="F136" s="22" t="s">
        <v>217</v>
      </c>
      <c r="G136" s="22" t="s">
        <v>208</v>
      </c>
      <c r="H136" s="22" t="s">
        <v>246</v>
      </c>
      <c r="I136" s="22"/>
      <c r="J136" s="22">
        <v>1</v>
      </c>
      <c r="K136" s="22">
        <v>1</v>
      </c>
      <c r="L136" s="22" t="str">
        <f ca="1">IFERROR(__xludf.DUMMYFUNCTION("text(B136, ""YYYYMMDD"") &amp; ""_"" &amp; F136 &amp; ""_"" &amp; REGEXREPLACE(G136, "" "", """") &amp; ""_"" &amp; REGEXREPLACE(H136, "" "", """") &amp; ""_"" &amp; TEXT(J136, ""00"") &amp; IF(ISBLANK(I136), """", CONCAT(""_"", REGEXREPLACE(I136, "" "", """")))"),"20240319_GSB_MarchSRTMeeting_MarchSRTMeetingNotes_01")</f>
        <v>20240319_GSB_MarchSRTMeeting_MarchSRTMeetingNotes_01</v>
      </c>
      <c r="M136" s="22" t="s">
        <v>232</v>
      </c>
      <c r="N136" s="22"/>
      <c r="O136" s="32"/>
      <c r="P136" s="22"/>
      <c r="Q136" s="22"/>
    </row>
    <row r="137" spans="1:17" ht="15.75" customHeight="1" x14ac:dyDescent="0.25">
      <c r="A137" s="38">
        <v>139</v>
      </c>
      <c r="B137" s="35">
        <v>45398</v>
      </c>
      <c r="C137" s="36">
        <v>45404</v>
      </c>
      <c r="D137" s="26" t="s">
        <v>248</v>
      </c>
      <c r="E137" s="26" t="s">
        <v>249</v>
      </c>
      <c r="F137" s="26" t="s">
        <v>217</v>
      </c>
      <c r="G137" s="26" t="s">
        <v>250</v>
      </c>
      <c r="H137" s="26" t="s">
        <v>251</v>
      </c>
      <c r="I137" s="26"/>
      <c r="J137" s="26">
        <v>1</v>
      </c>
      <c r="K137" s="26">
        <v>1</v>
      </c>
      <c r="L137" s="26" t="str">
        <f ca="1">IFERROR(__xludf.DUMMYFUNCTION("text(B137, ""YYYYMMDD"") &amp; ""_"" &amp; F137 &amp; ""_"" &amp; REGEXREPLACE(G137, "" "", """") &amp; ""_"" &amp; REGEXREPLACE(H137, "" "", """") &amp; ""_"" &amp; TEXT(J137, ""00"") &amp; IF(ISBLANK(I137), """", CONCAT(""_"", REGEXREPLACE(I137, "" "", """")))"),"20240416_GSB_YouthConference_GSBYouthConference_01")</f>
        <v>20240416_GSB_YouthConference_GSBYouthConference_01</v>
      </c>
      <c r="M137" s="26" t="s">
        <v>252</v>
      </c>
      <c r="N137" s="26"/>
      <c r="O137" s="27"/>
      <c r="P137" s="26"/>
      <c r="Q137" s="26"/>
    </row>
    <row r="138" spans="1:17" ht="15.75" customHeight="1" x14ac:dyDescent="0.25">
      <c r="A138" s="37">
        <v>140</v>
      </c>
      <c r="B138" s="33">
        <v>45398</v>
      </c>
      <c r="C138" s="34">
        <v>45404</v>
      </c>
      <c r="D138" s="22" t="s">
        <v>253</v>
      </c>
      <c r="E138" s="22" t="s">
        <v>254</v>
      </c>
      <c r="F138" s="22" t="s">
        <v>223</v>
      </c>
      <c r="G138" s="22" t="s">
        <v>255</v>
      </c>
      <c r="H138" s="22" t="s">
        <v>256</v>
      </c>
      <c r="I138" s="22"/>
      <c r="J138" s="22">
        <v>1</v>
      </c>
      <c r="K138" s="22">
        <v>3</v>
      </c>
      <c r="L138" s="22" t="str">
        <f ca="1">IFERROR(__xludf.DUMMYFUNCTION("text(B138, ""YYYYMMDD"") &amp; ""_"" &amp; F138 &amp; ""_"" &amp; REGEXREPLACE(G138, "" "", """") &amp; ""_"" &amp; REGEXREPLACE(H138, "" "", """") &amp; ""_"" &amp; TEXT(J138, ""00"") &amp; IF(ISBLANK(I138), """", CONCAT(""_"", REGEXREPLACE(I138, "" "", """")))"),"20240416_SWRIV_AprilSRTMeeting_AprilSRTMeetingNotes_01")</f>
        <v>20240416_SWRIV_AprilSRTMeeting_AprilSRTMeetingNotes_01</v>
      </c>
      <c r="M138" s="22" t="s">
        <v>257</v>
      </c>
      <c r="N138" s="22"/>
      <c r="O138" s="32" t="s">
        <v>258</v>
      </c>
      <c r="P138" s="22"/>
      <c r="Q138" s="22"/>
    </row>
    <row r="139" spans="1:17" ht="15.75" customHeight="1" x14ac:dyDescent="0.25">
      <c r="A139" s="38">
        <v>141</v>
      </c>
      <c r="B139" s="35">
        <v>45398</v>
      </c>
      <c r="C139" s="36">
        <v>45404</v>
      </c>
      <c r="D139" s="26" t="s">
        <v>253</v>
      </c>
      <c r="E139" s="26" t="s">
        <v>259</v>
      </c>
      <c r="F139" s="26" t="s">
        <v>223</v>
      </c>
      <c r="G139" s="26" t="s">
        <v>255</v>
      </c>
      <c r="H139" s="26" t="s">
        <v>256</v>
      </c>
      <c r="I139" s="26"/>
      <c r="J139" s="26">
        <v>2</v>
      </c>
      <c r="K139" s="26">
        <v>3</v>
      </c>
      <c r="L139" s="26" t="str">
        <f ca="1">IFERROR(__xludf.DUMMYFUNCTION("text(B139, ""YYYYMMDD"") &amp; ""_"" &amp; F139 &amp; ""_"" &amp; REGEXREPLACE(G139, "" "", """") &amp; ""_"" &amp; REGEXREPLACE(H139, "" "", """") &amp; ""_"" &amp; TEXT(J139, ""00"") &amp; IF(ISBLANK(I139), """", CONCAT(""_"", REGEXREPLACE(I139, "" "", """")))"),"20240416_SWRIV_AprilSRTMeeting_AprilSRTMeetingNotes_02")</f>
        <v>20240416_SWRIV_AprilSRTMeeting_AprilSRTMeetingNotes_02</v>
      </c>
      <c r="M139" s="26" t="s">
        <v>257</v>
      </c>
      <c r="N139" s="26"/>
      <c r="O139" s="27" t="s">
        <v>258</v>
      </c>
      <c r="P139" s="26"/>
      <c r="Q139" s="26"/>
    </row>
    <row r="140" spans="1:17" ht="15.75" customHeight="1" x14ac:dyDescent="0.25">
      <c r="A140" s="37">
        <v>142</v>
      </c>
      <c r="B140" s="33">
        <v>45398</v>
      </c>
      <c r="C140" s="34">
        <v>45404</v>
      </c>
      <c r="D140" s="22" t="s">
        <v>253</v>
      </c>
      <c r="E140" s="22" t="s">
        <v>260</v>
      </c>
      <c r="F140" s="22" t="s">
        <v>223</v>
      </c>
      <c r="G140" s="22" t="s">
        <v>255</v>
      </c>
      <c r="H140" s="22" t="s">
        <v>256</v>
      </c>
      <c r="I140" s="22"/>
      <c r="J140" s="22">
        <v>3</v>
      </c>
      <c r="K140" s="22">
        <v>3</v>
      </c>
      <c r="L140" s="22" t="str">
        <f ca="1">IFERROR(__xludf.DUMMYFUNCTION("text(B140, ""YYYYMMDD"") &amp; ""_"" &amp; F140 &amp; ""_"" &amp; REGEXREPLACE(G140, "" "", """") &amp; ""_"" &amp; REGEXREPLACE(H140, "" "", """") &amp; ""_"" &amp; TEXT(J140, ""00"") &amp; IF(ISBLANK(I140), """", CONCAT(""_"", REGEXREPLACE(I140, "" "", """")))"),"20240416_SWRIV_AprilSRTMeeting_AprilSRTMeetingNotes_03")</f>
        <v>20240416_SWRIV_AprilSRTMeeting_AprilSRTMeetingNotes_03</v>
      </c>
      <c r="M140" s="22" t="s">
        <v>257</v>
      </c>
      <c r="N140" s="22"/>
      <c r="O140" s="32" t="s">
        <v>258</v>
      </c>
      <c r="P140" s="22"/>
      <c r="Q140" s="22"/>
    </row>
    <row r="141" spans="1:17" ht="15.75" customHeight="1" x14ac:dyDescent="0.25">
      <c r="A141" s="38">
        <v>143</v>
      </c>
      <c r="B141" s="35">
        <v>45407</v>
      </c>
      <c r="C141" s="36">
        <v>45419</v>
      </c>
      <c r="D141" s="26" t="s">
        <v>253</v>
      </c>
      <c r="E141" s="26" t="s">
        <v>261</v>
      </c>
      <c r="F141" s="26" t="s">
        <v>217</v>
      </c>
      <c r="G141" s="26" t="s">
        <v>255</v>
      </c>
      <c r="H141" s="26" t="s">
        <v>256</v>
      </c>
      <c r="I141" s="26"/>
      <c r="J141" s="26">
        <v>1</v>
      </c>
      <c r="K141" s="26">
        <v>1</v>
      </c>
      <c r="L141" s="26" t="str">
        <f ca="1">IFERROR(__xludf.DUMMYFUNCTION("text(B141, ""YYYYMMDD"") &amp; ""_"" &amp; F141 &amp; ""_"" &amp; REGEXREPLACE(G141, "" "", """") &amp; ""_"" &amp; REGEXREPLACE(H141, "" "", """") &amp; ""_"" &amp; TEXT(J141, ""00"") &amp; IF(ISBLANK(I141), """", CONCAT(""_"", REGEXREPLACE(I141, "" "", """")))"),"20240425_GSB_AprilSRTMeeting_AprilSRTMeetingNotes_01")</f>
        <v>20240425_GSB_AprilSRTMeeting_AprilSRTMeetingNotes_01</v>
      </c>
      <c r="M141" s="26" t="s">
        <v>232</v>
      </c>
      <c r="N141" s="26"/>
      <c r="O141" s="27"/>
      <c r="P141" s="26"/>
      <c r="Q141" s="26"/>
    </row>
    <row r="142" spans="1:17" ht="15.75" customHeight="1" x14ac:dyDescent="0.25">
      <c r="A142" s="37">
        <v>144</v>
      </c>
      <c r="B142" s="33">
        <v>45427</v>
      </c>
      <c r="C142" s="34">
        <v>45433</v>
      </c>
      <c r="D142" s="22" t="s">
        <v>262</v>
      </c>
      <c r="E142" s="22" t="s">
        <v>263</v>
      </c>
      <c r="F142" s="22" t="s">
        <v>264</v>
      </c>
      <c r="G142" s="22" t="s">
        <v>265</v>
      </c>
      <c r="H142" s="22" t="s">
        <v>265</v>
      </c>
      <c r="I142" s="22"/>
      <c r="J142" s="22">
        <v>1</v>
      </c>
      <c r="K142" s="22">
        <v>1</v>
      </c>
      <c r="L142" s="22" t="str">
        <f ca="1">IFERROR(__xludf.DUMMYFUNCTION("text(B142, ""YYYYMMDD"") &amp; ""_"" &amp; F142 &amp; ""_"" &amp; REGEXREPLACE(G142, "" "", """") &amp; ""_"" &amp; REGEXREPLACE(H142, "" "", """") &amp; ""_"" &amp; TEXT(J142, ""00"") &amp; IF(ISBLANK(I142), """", CONCAT(""_"", REGEXREPLACE(I142, "" "", """")))"),"20240515_GRIV_MayStrategyFeedback_MayStrategyFeedback_01")</f>
        <v>20240515_GRIV_MayStrategyFeedback_MayStrategyFeedback_01</v>
      </c>
      <c r="M142" s="22"/>
      <c r="N142" s="22"/>
      <c r="O142" s="32"/>
      <c r="P142" s="22"/>
      <c r="Q142" s="22"/>
    </row>
    <row r="143" spans="1:17" ht="15.75" customHeight="1" x14ac:dyDescent="0.25">
      <c r="A143" s="38">
        <v>145</v>
      </c>
      <c r="B143" s="35">
        <v>45412</v>
      </c>
      <c r="C143" s="36">
        <v>45433</v>
      </c>
      <c r="D143" s="26" t="s">
        <v>262</v>
      </c>
      <c r="E143" s="26" t="s">
        <v>266</v>
      </c>
      <c r="F143" s="26" t="s">
        <v>153</v>
      </c>
      <c r="G143" s="26" t="s">
        <v>267</v>
      </c>
      <c r="H143" s="26" t="s">
        <v>267</v>
      </c>
      <c r="I143" s="26"/>
      <c r="J143" s="26">
        <v>1</v>
      </c>
      <c r="K143" s="26">
        <v>2</v>
      </c>
      <c r="L143" s="26" t="str">
        <f ca="1">IFERROR(__xludf.DUMMYFUNCTION("text(B143, ""YYYYMMDD"") &amp; ""_"" &amp; F143 &amp; ""_"" &amp; REGEXREPLACE(G143, "" "", """") &amp; ""_"" &amp; REGEXREPLACE(H143, "" "", """") &amp; ""_"" &amp; TEXT(J143, ""00"") &amp; IF(ISBLANK(I143), """", CONCAT(""_"", REGEXREPLACE(I143, "" "", """")))"),"20240430_WSB_AprilStrategyFeedback_AprilStrategyFeedback_01")</f>
        <v>20240430_WSB_AprilStrategyFeedback_AprilStrategyFeedback_01</v>
      </c>
      <c r="M143" s="26"/>
      <c r="N143" s="26"/>
      <c r="O143" s="27"/>
      <c r="P143" s="26"/>
      <c r="Q143" s="26"/>
    </row>
    <row r="144" spans="1:17" ht="15.75" customHeight="1" x14ac:dyDescent="0.25">
      <c r="A144" s="37">
        <v>146</v>
      </c>
      <c r="B144" s="33">
        <v>45412</v>
      </c>
      <c r="C144" s="34">
        <v>45433</v>
      </c>
      <c r="D144" s="22" t="s">
        <v>262</v>
      </c>
      <c r="E144" s="22" t="s">
        <v>268</v>
      </c>
      <c r="F144" s="22" t="s">
        <v>153</v>
      </c>
      <c r="G144" s="22" t="s">
        <v>267</v>
      </c>
      <c r="H144" s="22" t="s">
        <v>267</v>
      </c>
      <c r="I144" s="22"/>
      <c r="J144" s="22">
        <v>2</v>
      </c>
      <c r="K144" s="22">
        <v>2</v>
      </c>
      <c r="L144" s="22" t="str">
        <f ca="1">IFERROR(__xludf.DUMMYFUNCTION("text(B144, ""YYYYMMDD"") &amp; ""_"" &amp; F144 &amp; ""_"" &amp; REGEXREPLACE(G144, "" "", """") &amp; ""_"" &amp; REGEXREPLACE(H144, "" "", """") &amp; ""_"" &amp; TEXT(J144, ""00"") &amp; IF(ISBLANK(I144), """", CONCAT(""_"", REGEXREPLACE(I144, "" "", """")))"),"20240430_WSB_AprilStrategyFeedback_AprilStrategyFeedback_02")</f>
        <v>20240430_WSB_AprilStrategyFeedback_AprilStrategyFeedback_02</v>
      </c>
      <c r="M144" s="22"/>
      <c r="N144" s="22"/>
      <c r="O144" s="32"/>
      <c r="P144" s="22"/>
      <c r="Q144" s="22"/>
    </row>
    <row r="145" spans="1:28" ht="15.75" customHeight="1" x14ac:dyDescent="0.25">
      <c r="A145" s="38">
        <v>147</v>
      </c>
      <c r="B145" s="35">
        <v>45420</v>
      </c>
      <c r="C145" s="36">
        <v>45435</v>
      </c>
      <c r="D145" s="26" t="s">
        <v>253</v>
      </c>
      <c r="E145" s="26" t="s">
        <v>269</v>
      </c>
      <c r="F145" s="26" t="s">
        <v>245</v>
      </c>
      <c r="G145" s="22" t="s">
        <v>262</v>
      </c>
      <c r="H145" s="26" t="s">
        <v>270</v>
      </c>
      <c r="I145" s="26"/>
      <c r="J145" s="26">
        <v>1</v>
      </c>
      <c r="K145" s="26">
        <v>1</v>
      </c>
      <c r="L145" s="26" t="str">
        <f ca="1">IFERROR(__xludf.DUMMYFUNCTION("text(B145, ""YYYYMMDD"") &amp; ""_"" &amp; F145 &amp; ""_"" &amp; REGEXREPLACE(G145, "" "", """") &amp; ""_"" &amp; REGEXREPLACE(H145, "" "", """") &amp; ""_"" &amp; TEXT(J145, ""00"") &amp; IF(ISBLANK(I145), """", CONCAT(""_"", REGEXREPLACE(I145, "" "", """")))"),"20240508_CMB_StrategyFeedback_MaySRTMeetingNotes_01")</f>
        <v>20240508_CMB_StrategyFeedback_MaySRTMeetingNotes_01</v>
      </c>
      <c r="M145" s="26"/>
      <c r="N145" s="26"/>
      <c r="O145" s="27"/>
      <c r="P145" s="26"/>
      <c r="Q145" s="26"/>
    </row>
    <row r="146" spans="1:28" ht="15.75" customHeight="1" x14ac:dyDescent="0.25">
      <c r="A146" s="37">
        <v>148</v>
      </c>
      <c r="B146" s="33">
        <v>45433</v>
      </c>
      <c r="C146" s="34">
        <v>45436</v>
      </c>
      <c r="D146" s="22" t="s">
        <v>262</v>
      </c>
      <c r="E146" s="22" t="s">
        <v>271</v>
      </c>
      <c r="F146" s="22" t="s">
        <v>223</v>
      </c>
      <c r="G146" s="22" t="s">
        <v>262</v>
      </c>
      <c r="H146" s="22" t="s">
        <v>262</v>
      </c>
      <c r="I146" s="22"/>
      <c r="J146" s="22">
        <v>1</v>
      </c>
      <c r="K146" s="22">
        <v>1</v>
      </c>
      <c r="L146" s="22" t="str">
        <f ca="1">IFERROR(__xludf.DUMMYFUNCTION("text(B146, ""YYYYMMDD"") &amp; ""_"" &amp; F146 &amp; ""_"" &amp; REGEXREPLACE(G146, "" "", """") &amp; ""_"" &amp; REGEXREPLACE(H146, "" "", """") &amp; ""_"" &amp; TEXT(J146, ""00"") &amp; IF(ISBLANK(I146), """", CONCAT(""_"", REGEXREPLACE(I146, "" "", """")))"),"20240521_SWRIV_StrategyFeedback_StrategyFeedback_01")</f>
        <v>20240521_SWRIV_StrategyFeedback_StrategyFeedback_01</v>
      </c>
      <c r="M146" s="22"/>
      <c r="N146" s="22"/>
      <c r="O146" s="32"/>
      <c r="P146" s="22"/>
      <c r="Q146" s="22"/>
    </row>
    <row r="147" spans="1:28" ht="15.75" customHeight="1" x14ac:dyDescent="0.25">
      <c r="A147" s="38">
        <v>149</v>
      </c>
      <c r="B147" s="35">
        <v>45427</v>
      </c>
      <c r="C147" s="36">
        <v>45436</v>
      </c>
      <c r="D147" s="26" t="s">
        <v>262</v>
      </c>
      <c r="E147" s="26" t="s">
        <v>272</v>
      </c>
      <c r="F147" s="26" t="s">
        <v>264</v>
      </c>
      <c r="G147" s="26" t="s">
        <v>262</v>
      </c>
      <c r="H147" s="26" t="s">
        <v>262</v>
      </c>
      <c r="I147" s="26"/>
      <c r="J147" s="26">
        <v>1</v>
      </c>
      <c r="K147" s="26">
        <v>2</v>
      </c>
      <c r="L147" s="26" t="str">
        <f ca="1">IFERROR(__xludf.DUMMYFUNCTION("text(B147, ""YYYYMMDD"") &amp; ""_"" &amp; F147 &amp; ""_"" &amp; REGEXREPLACE(G147, "" "", """") &amp; ""_"" &amp; REGEXREPLACE(H147, "" "", """") &amp; ""_"" &amp; TEXT(J147, ""00"") &amp; IF(ISBLANK(I147), """", CONCAT(""_"", REGEXREPLACE(I147, "" "", """")))"),"20240515_GRIV_StrategyFeedback_StrategyFeedback_01")</f>
        <v>20240515_GRIV_StrategyFeedback_StrategyFeedback_01</v>
      </c>
      <c r="M147" s="26"/>
      <c r="N147" s="26"/>
      <c r="O147" s="27"/>
      <c r="P147" s="26"/>
      <c r="Q147" s="26"/>
    </row>
    <row r="148" spans="1:28" ht="15.75" customHeight="1" x14ac:dyDescent="0.25">
      <c r="A148" s="37">
        <v>150</v>
      </c>
      <c r="B148" s="33">
        <v>45427</v>
      </c>
      <c r="C148" s="34">
        <v>45436</v>
      </c>
      <c r="D148" s="22" t="s">
        <v>262</v>
      </c>
      <c r="E148" s="22" t="s">
        <v>273</v>
      </c>
      <c r="F148" s="22" t="s">
        <v>264</v>
      </c>
      <c r="G148" s="22" t="s">
        <v>262</v>
      </c>
      <c r="H148" s="22" t="s">
        <v>262</v>
      </c>
      <c r="I148" s="22"/>
      <c r="J148" s="22">
        <v>2</v>
      </c>
      <c r="K148" s="22">
        <v>2</v>
      </c>
      <c r="L148" s="22" t="str">
        <f ca="1">IFERROR(__xludf.DUMMYFUNCTION("text(B148, ""YYYYMMDD"") &amp; ""_"" &amp; F148 &amp; ""_"" &amp; REGEXREPLACE(G148, "" "", """") &amp; ""_"" &amp; REGEXREPLACE(H148, "" "", """") &amp; ""_"" &amp; TEXT(J148, ""00"") &amp; IF(ISBLANK(I148), """", CONCAT(""_"", REGEXREPLACE(I148, "" "", """")))"),"20240515_GRIV_StrategyFeedback_StrategyFeedback_02")</f>
        <v>20240515_GRIV_StrategyFeedback_StrategyFeedback_02</v>
      </c>
      <c r="M148" s="22"/>
      <c r="N148" s="22"/>
      <c r="O148" s="32"/>
      <c r="P148" s="22"/>
      <c r="Q148" s="22"/>
    </row>
    <row r="149" spans="1:28" ht="15.75" customHeight="1" x14ac:dyDescent="0.25">
      <c r="A149" s="38">
        <v>151</v>
      </c>
      <c r="B149" s="35">
        <v>45436</v>
      </c>
      <c r="C149" s="36">
        <v>45440</v>
      </c>
      <c r="D149" s="26" t="s">
        <v>262</v>
      </c>
      <c r="E149" s="26" t="s">
        <v>274</v>
      </c>
      <c r="F149" s="26" t="s">
        <v>217</v>
      </c>
      <c r="G149" s="26" t="s">
        <v>262</v>
      </c>
      <c r="H149" s="26" t="s">
        <v>262</v>
      </c>
      <c r="I149" s="26"/>
      <c r="J149" s="26">
        <v>1</v>
      </c>
      <c r="K149" s="26">
        <v>1</v>
      </c>
      <c r="L149" s="26" t="str">
        <f ca="1">IFERROR(__xludf.DUMMYFUNCTION("text(B149, ""YYYYMMDD"") &amp; ""_"" &amp; F149 &amp; ""_"" &amp; REGEXREPLACE(G149, "" "", """") &amp; ""_"" &amp; REGEXREPLACE(H149, "" "", """") &amp; ""_"" &amp; TEXT(J149, ""00"") &amp; IF(ISBLANK(I149), """", CONCAT(""_"", REGEXREPLACE(I149, "" "", """")))"),"20240524_GSB_StrategyFeedback_StrategyFeedback_01")</f>
        <v>20240524_GSB_StrategyFeedback_StrategyFeedback_01</v>
      </c>
      <c r="M149" s="26"/>
      <c r="N149" s="26"/>
      <c r="O149" s="27"/>
      <c r="P149" s="26"/>
      <c r="Q149" s="26"/>
    </row>
    <row r="150" spans="1:28" ht="15.75" customHeight="1" x14ac:dyDescent="0.25">
      <c r="A150" s="37">
        <v>152</v>
      </c>
      <c r="B150" s="39" t="s">
        <v>275</v>
      </c>
      <c r="C150" s="34">
        <v>45432</v>
      </c>
      <c r="D150" s="22" t="s">
        <v>262</v>
      </c>
      <c r="E150" s="22" t="s">
        <v>276</v>
      </c>
      <c r="F150" s="22" t="s">
        <v>277</v>
      </c>
      <c r="G150" s="22" t="s">
        <v>262</v>
      </c>
      <c r="H150" s="22" t="s">
        <v>262</v>
      </c>
      <c r="I150" s="22"/>
      <c r="J150" s="22">
        <v>1</v>
      </c>
      <c r="K150" s="22">
        <v>1</v>
      </c>
      <c r="L150" s="22" t="str">
        <f ca="1">IFERROR(__xludf.DUMMYFUNCTION("text(B150, ""YYYYMMDD"") &amp; ""_"" &amp; F150 &amp; ""_"" &amp; REGEXREPLACE(G150, "" "", """") &amp; ""_"" &amp; REGEXREPLACE(H150, "" "", """") &amp; ""_"" &amp; TEXT(J150, ""00"") &amp; IF(ISBLANK(I150), """", CONCAT(""_"", REGEXREPLACE(I150, "" "", """")))"),"Unknown_HD_StrategyFeedback_StrategyFeedback_01")</f>
        <v>Unknown_HD_StrategyFeedback_StrategyFeedback_01</v>
      </c>
      <c r="M150" s="22"/>
      <c r="N150" s="22"/>
      <c r="O150" s="32"/>
      <c r="P150" s="22"/>
      <c r="Q150" s="22"/>
    </row>
    <row r="151" spans="1:28" ht="15.75" customHeight="1" x14ac:dyDescent="0.25">
      <c r="A151" s="38">
        <v>153</v>
      </c>
      <c r="B151" s="40" t="s">
        <v>278</v>
      </c>
      <c r="C151" s="36">
        <v>45446</v>
      </c>
      <c r="D151" s="26" t="s">
        <v>262</v>
      </c>
      <c r="E151" s="26" t="s">
        <v>279</v>
      </c>
      <c r="F151" s="26" t="s">
        <v>153</v>
      </c>
      <c r="G151" s="26" t="s">
        <v>262</v>
      </c>
      <c r="H151" s="26" t="s">
        <v>262</v>
      </c>
      <c r="I151" s="26"/>
      <c r="J151" s="26">
        <v>1</v>
      </c>
      <c r="K151" s="26">
        <v>1</v>
      </c>
      <c r="L151" s="26" t="str">
        <f ca="1">IFERROR(__xludf.DUMMYFUNCTION("text(B151, ""YYYYMMDD"") &amp; ""_"" &amp; F151 &amp; ""_"" &amp; REGEXREPLACE(G151, "" "", """") &amp; ""_"" &amp; REGEXREPLACE(H151, "" "", """") &amp; ""_"" &amp; TEXT(J151, ""00"") &amp; IF(ISBLANK(I151), """", CONCAT(""_"", REGEXREPLACE(I151, "" "", """")))"),"4/30 &amp; 5/24_WSB_StrategyFeedback_StrategyFeedback_01")</f>
        <v>4/30 &amp; 5/24_WSB_StrategyFeedback_StrategyFeedback_01</v>
      </c>
      <c r="M151" s="26"/>
      <c r="N151" s="26"/>
      <c r="O151" s="27"/>
      <c r="P151" s="26"/>
      <c r="Q151" s="26"/>
    </row>
    <row r="152" spans="1:28" ht="15.75" customHeight="1" x14ac:dyDescent="0.25">
      <c r="A152" s="37">
        <v>154</v>
      </c>
      <c r="B152" s="33">
        <v>45379</v>
      </c>
      <c r="C152" s="34">
        <v>45453</v>
      </c>
      <c r="D152" s="22" t="s">
        <v>280</v>
      </c>
      <c r="E152" s="22" t="s">
        <v>281</v>
      </c>
      <c r="F152" s="22" t="s">
        <v>264</v>
      </c>
      <c r="G152" s="22" t="s">
        <v>282</v>
      </c>
      <c r="H152" s="22" t="s">
        <v>283</v>
      </c>
      <c r="I152" s="22"/>
      <c r="J152" s="22">
        <v>1</v>
      </c>
      <c r="K152" s="22">
        <v>1</v>
      </c>
      <c r="L152" s="22" t="str">
        <f ca="1">IFERROR(__xludf.DUMMYFUNCTION("text(B152, ""YYYYMMDD"") &amp; ""_"" &amp; F152 &amp; ""_"" &amp; REGEXREPLACE(G152, "" "", """") &amp; ""_"" &amp; REGEXREPLACE(H152, "" "", """") &amp; ""_"" &amp; TEXT(J152, ""00"") &amp; IF(ISBLANK(I152), """", CONCAT(""_"", REGEXREPLACE(I152, "" "", """")))"),"20240328_GRIV_ReentryConferenceListeningSession_ReentryConferenceListeningSessionNotes_01")</f>
        <v>20240328_GRIV_ReentryConferenceListeningSession_ReentryConferenceListeningSessionNotes_01</v>
      </c>
      <c r="M152" s="22"/>
      <c r="N152" s="22"/>
      <c r="O152" s="32"/>
      <c r="P152" s="22"/>
      <c r="Q152" s="22"/>
    </row>
    <row r="153" spans="1:28" ht="15.75" customHeight="1" x14ac:dyDescent="0.25">
      <c r="A153" s="41">
        <v>155</v>
      </c>
      <c r="B153" s="35">
        <v>45449</v>
      </c>
      <c r="C153" s="42">
        <v>45453</v>
      </c>
      <c r="D153" s="40" t="s">
        <v>284</v>
      </c>
      <c r="E153" s="40" t="s">
        <v>285</v>
      </c>
      <c r="F153" s="40" t="s">
        <v>277</v>
      </c>
      <c r="G153" s="40" t="s">
        <v>286</v>
      </c>
      <c r="H153" s="40" t="s">
        <v>151</v>
      </c>
      <c r="I153" s="40"/>
      <c r="J153" s="43">
        <v>1</v>
      </c>
      <c r="K153" s="43">
        <v>1</v>
      </c>
      <c r="L153" s="26" t="str">
        <f ca="1">IFERROR(__xludf.DUMMYFUNCTION("text(B153, ""YYYYMMDD"") &amp; ""_"" &amp; F153 &amp; ""_"" &amp; REGEXREPLACE(G153, "" "", """") &amp; ""_"" &amp; REGEXREPLACE(H153, "" "", """") &amp; ""_"" &amp; TEXT(J153, ""00"") &amp; IF(ISBLANK(I153), """", CONCAT(""_"", REGEXREPLACE(I153, "" "", """")))"),"20240606_HD_ReviewerCommittee_MeetingNotes_01")</f>
        <v>20240606_HD_ReviewerCommittee_MeetingNotes_01</v>
      </c>
      <c r="M153" s="40"/>
      <c r="N153" s="40"/>
      <c r="O153" s="40"/>
      <c r="P153" s="40"/>
      <c r="Q153" s="40"/>
      <c r="R153" s="44"/>
      <c r="S153" s="44"/>
      <c r="T153" s="44"/>
      <c r="U153" s="44"/>
      <c r="V153" s="44"/>
      <c r="W153" s="44"/>
      <c r="X153" s="44"/>
      <c r="Y153" s="44"/>
      <c r="Z153" s="44"/>
      <c r="AA153" s="44"/>
      <c r="AB153" s="44"/>
    </row>
    <row r="154" spans="1:28" ht="15.75" customHeight="1" x14ac:dyDescent="0.25">
      <c r="A154" s="45">
        <v>156</v>
      </c>
      <c r="B154" s="33">
        <v>45387</v>
      </c>
      <c r="C154" s="46">
        <v>45453</v>
      </c>
      <c r="D154" s="39" t="s">
        <v>280</v>
      </c>
      <c r="E154" s="39" t="s">
        <v>287</v>
      </c>
      <c r="F154" s="39" t="s">
        <v>264</v>
      </c>
      <c r="G154" s="39" t="s">
        <v>288</v>
      </c>
      <c r="H154" s="39" t="s">
        <v>280</v>
      </c>
      <c r="I154" s="39"/>
      <c r="J154" s="47">
        <v>1</v>
      </c>
      <c r="K154" s="47">
        <v>1</v>
      </c>
      <c r="L154" s="22" t="str">
        <f ca="1">IFERROR(__xludf.DUMMYFUNCTION("text(B154, ""YYYYMMDD"") &amp; ""_"" &amp; F154 &amp; ""_"" &amp; REGEXREPLACE(G154, "" "", """") &amp; ""_"" &amp; REGEXREPLACE(H154, "" "", """") &amp; ""_"" &amp; TEXT(J154, ""00"") &amp; IF(ISBLANK(I154), """", CONCAT(""_"", REGEXREPLACE(I154, "" "", """")))"),"20240405_GRIV_CaliforniaIndianManpowerConsortium_ListeningSessionNotes_01")</f>
        <v>20240405_GRIV_CaliforniaIndianManpowerConsortium_ListeningSessionNotes_01</v>
      </c>
      <c r="M154" s="39"/>
      <c r="N154" s="39"/>
      <c r="O154" s="39"/>
      <c r="P154" s="39"/>
      <c r="Q154" s="39"/>
      <c r="R154" s="44"/>
      <c r="S154" s="44"/>
      <c r="T154" s="44"/>
      <c r="U154" s="44"/>
      <c r="V154" s="44"/>
      <c r="W154" s="44"/>
      <c r="X154" s="44"/>
      <c r="Y154" s="44"/>
      <c r="Z154" s="44"/>
      <c r="AA154" s="44"/>
      <c r="AB154" s="44"/>
    </row>
    <row r="155" spans="1:28" ht="15.75" customHeight="1" x14ac:dyDescent="0.25">
      <c r="A155" s="41">
        <v>157</v>
      </c>
      <c r="B155" s="35">
        <v>45398</v>
      </c>
      <c r="C155" s="42">
        <v>45453</v>
      </c>
      <c r="D155" s="40" t="s">
        <v>289</v>
      </c>
      <c r="E155" s="40" t="s">
        <v>290</v>
      </c>
      <c r="F155" s="40" t="s">
        <v>264</v>
      </c>
      <c r="G155" s="40" t="s">
        <v>291</v>
      </c>
      <c r="H155" s="40" t="s">
        <v>292</v>
      </c>
      <c r="I155" s="40"/>
      <c r="J155" s="43">
        <v>1</v>
      </c>
      <c r="K155" s="43">
        <v>5</v>
      </c>
      <c r="L155" s="26" t="str">
        <f ca="1">IFERROR(__xludf.DUMMYFUNCTION("text(B155, ""YYYYMMDD"") &amp; ""_"" &amp; F155 &amp; ""_"" &amp; REGEXREPLACE(G155, "" "", """") &amp; ""_"" &amp; REGEXREPLACE(H155, "" "", """") &amp; ""_"" &amp; TEXT(J155, ""00"") &amp; IF(ISBLANK(I155), """", CONCAT(""_"", REGEXREPLACE(I155, "" "", """")))"),"20240416_GRIV_BanningBoys&amp;GirlsClub_KeyTakeawayNotes_01")</f>
        <v>20240416_GRIV_BanningBoys&amp;GirlsClub_KeyTakeawayNotes_01</v>
      </c>
      <c r="M155" s="40"/>
      <c r="N155" s="40"/>
      <c r="O155" s="40"/>
      <c r="P155" s="40"/>
      <c r="Q155" s="40"/>
      <c r="R155" s="44"/>
      <c r="S155" s="44"/>
      <c r="T155" s="44"/>
      <c r="U155" s="44"/>
      <c r="V155" s="44"/>
      <c r="W155" s="44"/>
      <c r="X155" s="44"/>
      <c r="Y155" s="44"/>
      <c r="Z155" s="44"/>
      <c r="AA155" s="44"/>
      <c r="AB155" s="44"/>
    </row>
    <row r="156" spans="1:28" ht="15.75" customHeight="1" x14ac:dyDescent="0.25">
      <c r="A156" s="45">
        <v>158</v>
      </c>
      <c r="B156" s="33">
        <v>45398</v>
      </c>
      <c r="C156" s="46">
        <v>45453</v>
      </c>
      <c r="D156" s="39" t="s">
        <v>293</v>
      </c>
      <c r="E156" s="39" t="s">
        <v>294</v>
      </c>
      <c r="F156" s="39" t="s">
        <v>264</v>
      </c>
      <c r="G156" s="39" t="s">
        <v>291</v>
      </c>
      <c r="H156" s="39" t="s">
        <v>293</v>
      </c>
      <c r="I156" s="39"/>
      <c r="J156" s="47">
        <v>2</v>
      </c>
      <c r="K156" s="47">
        <v>5</v>
      </c>
      <c r="L156" s="22" t="str">
        <f ca="1">IFERROR(__xludf.DUMMYFUNCTION("text(B156, ""YYYYMMDD"") &amp; ""_"" &amp; F156 &amp; ""_"" &amp; REGEXREPLACE(G156, "" "", """") &amp; ""_"" &amp; REGEXREPLACE(H156, "" "", """") &amp; ""_"" &amp; TEXT(J156, ""00"") &amp; IF(ISBLANK(I156), """", CONCAT(""_"", REGEXREPLACE(I156, "" "", """")))"),"20240416_GRIV_BanningBoys&amp;GirlsClub_WrittenNotes_02")</f>
        <v>20240416_GRIV_BanningBoys&amp;GirlsClub_WrittenNotes_02</v>
      </c>
      <c r="M156" s="39"/>
      <c r="N156" s="39"/>
      <c r="O156" s="39"/>
      <c r="P156" s="39"/>
      <c r="Q156" s="39"/>
      <c r="R156" s="44"/>
      <c r="S156" s="44"/>
      <c r="T156" s="44"/>
      <c r="U156" s="44"/>
      <c r="V156" s="44"/>
      <c r="W156" s="44"/>
      <c r="X156" s="44"/>
      <c r="Y156" s="44"/>
      <c r="Z156" s="44"/>
      <c r="AA156" s="44"/>
      <c r="AB156" s="44"/>
    </row>
    <row r="157" spans="1:28" ht="15.75" customHeight="1" x14ac:dyDescent="0.25">
      <c r="A157" s="41">
        <v>159</v>
      </c>
      <c r="B157" s="35">
        <v>45398</v>
      </c>
      <c r="C157" s="42">
        <v>45453</v>
      </c>
      <c r="D157" s="40" t="s">
        <v>293</v>
      </c>
      <c r="E157" s="40" t="s">
        <v>295</v>
      </c>
      <c r="F157" s="40" t="s">
        <v>264</v>
      </c>
      <c r="G157" s="40" t="s">
        <v>291</v>
      </c>
      <c r="H157" s="40" t="s">
        <v>293</v>
      </c>
      <c r="I157" s="40"/>
      <c r="J157" s="43">
        <v>3</v>
      </c>
      <c r="K157" s="43">
        <v>5</v>
      </c>
      <c r="L157" s="26" t="str">
        <f ca="1">IFERROR(__xludf.DUMMYFUNCTION("text(B157, ""YYYYMMDD"") &amp; ""_"" &amp; F157 &amp; ""_"" &amp; REGEXREPLACE(G157, "" "", """") &amp; ""_"" &amp; REGEXREPLACE(H157, "" "", """") &amp; ""_"" &amp; TEXT(J157, ""00"") &amp; IF(ISBLANK(I157), """", CONCAT(""_"", REGEXREPLACE(I157, "" "", """")))"),"20240416_GRIV_BanningBoys&amp;GirlsClub_WrittenNotes_03")</f>
        <v>20240416_GRIV_BanningBoys&amp;GirlsClub_WrittenNotes_03</v>
      </c>
      <c r="M157" s="40"/>
      <c r="N157" s="40"/>
      <c r="O157" s="40"/>
      <c r="P157" s="40"/>
      <c r="Q157" s="40"/>
      <c r="R157" s="44"/>
      <c r="S157" s="44"/>
      <c r="T157" s="44"/>
      <c r="U157" s="44"/>
      <c r="V157" s="44"/>
      <c r="W157" s="44"/>
      <c r="X157" s="44"/>
      <c r="Y157" s="44"/>
      <c r="Z157" s="44"/>
      <c r="AA157" s="44"/>
      <c r="AB157" s="44"/>
    </row>
    <row r="158" spans="1:28" ht="15.75" customHeight="1" x14ac:dyDescent="0.25">
      <c r="A158" s="45">
        <v>160</v>
      </c>
      <c r="B158" s="33">
        <v>45398</v>
      </c>
      <c r="C158" s="46">
        <v>45453</v>
      </c>
      <c r="D158" s="39" t="s">
        <v>293</v>
      </c>
      <c r="E158" s="39" t="s">
        <v>296</v>
      </c>
      <c r="F158" s="39" t="s">
        <v>264</v>
      </c>
      <c r="G158" s="39" t="s">
        <v>291</v>
      </c>
      <c r="H158" s="39" t="s">
        <v>293</v>
      </c>
      <c r="I158" s="39"/>
      <c r="J158" s="47">
        <v>4</v>
      </c>
      <c r="K158" s="47">
        <v>5</v>
      </c>
      <c r="L158" s="22" t="str">
        <f ca="1">IFERROR(__xludf.DUMMYFUNCTION("text(B158, ""YYYYMMDD"") &amp; ""_"" &amp; F158 &amp; ""_"" &amp; REGEXREPLACE(G158, "" "", """") &amp; ""_"" &amp; REGEXREPLACE(H158, "" "", """") &amp; ""_"" &amp; TEXT(J158, ""00"") &amp; IF(ISBLANK(I158), """", CONCAT(""_"", REGEXREPLACE(I158, "" "", """")))"),"20240416_GRIV_BanningBoys&amp;GirlsClub_WrittenNotes_04")</f>
        <v>20240416_GRIV_BanningBoys&amp;GirlsClub_WrittenNotes_04</v>
      </c>
      <c r="M158" s="39"/>
      <c r="N158" s="39"/>
      <c r="O158" s="39"/>
      <c r="P158" s="39"/>
      <c r="Q158" s="39"/>
      <c r="R158" s="44"/>
      <c r="S158" s="44"/>
      <c r="T158" s="44"/>
      <c r="U158" s="44"/>
      <c r="V158" s="44"/>
      <c r="W158" s="44"/>
      <c r="X158" s="44"/>
      <c r="Y158" s="44"/>
      <c r="Z158" s="44"/>
      <c r="AA158" s="44"/>
      <c r="AB158" s="44"/>
    </row>
    <row r="159" spans="1:28" ht="15.75" customHeight="1" x14ac:dyDescent="0.25">
      <c r="A159" s="41">
        <v>161</v>
      </c>
      <c r="B159" s="35">
        <v>45398</v>
      </c>
      <c r="C159" s="42">
        <v>45453</v>
      </c>
      <c r="D159" s="40" t="s">
        <v>297</v>
      </c>
      <c r="E159" s="40" t="s">
        <v>298</v>
      </c>
      <c r="F159" s="40" t="s">
        <v>264</v>
      </c>
      <c r="G159" s="40" t="s">
        <v>291</v>
      </c>
      <c r="H159" s="40" t="s">
        <v>297</v>
      </c>
      <c r="I159" s="40"/>
      <c r="J159" s="43">
        <v>5</v>
      </c>
      <c r="K159" s="43">
        <v>5</v>
      </c>
      <c r="L159" s="26" t="str">
        <f ca="1">IFERROR(__xludf.DUMMYFUNCTION("text(B159, ""YYYYMMDD"") &amp; ""_"" &amp; F159 &amp; ""_"" &amp; REGEXREPLACE(G159, "" "", """") &amp; ""_"" &amp; REGEXREPLACE(H159, "" "", """") &amp; ""_"" &amp; TEXT(J159, ""00"") &amp; IF(ISBLANK(I159), """", CONCAT(""_"", REGEXREPLACE(I159, "" "", """")))"),"20240416_GRIV_BanningBoys&amp;GirlsClub_SurveyResponses_05")</f>
        <v>20240416_GRIV_BanningBoys&amp;GirlsClub_SurveyResponses_05</v>
      </c>
      <c r="M159" s="40"/>
      <c r="N159" s="40"/>
      <c r="O159" s="40"/>
      <c r="P159" s="40"/>
      <c r="Q159" s="40"/>
      <c r="R159" s="44"/>
      <c r="S159" s="44"/>
      <c r="T159" s="44"/>
      <c r="U159" s="44"/>
      <c r="V159" s="44"/>
      <c r="W159" s="44"/>
      <c r="X159" s="44"/>
      <c r="Y159" s="44"/>
      <c r="Z159" s="44"/>
      <c r="AA159" s="44"/>
      <c r="AB159" s="44"/>
    </row>
    <row r="160" spans="1:28" ht="15.75" customHeight="1" x14ac:dyDescent="0.25">
      <c r="A160" s="45">
        <v>162</v>
      </c>
      <c r="B160" s="33">
        <v>45440</v>
      </c>
      <c r="C160" s="46">
        <v>45464</v>
      </c>
      <c r="D160" s="39" t="s">
        <v>151</v>
      </c>
      <c r="E160" s="39" t="s">
        <v>299</v>
      </c>
      <c r="F160" s="39" t="s">
        <v>217</v>
      </c>
      <c r="G160" s="39" t="s">
        <v>300</v>
      </c>
      <c r="H160" s="39" t="s">
        <v>151</v>
      </c>
      <c r="I160" s="39"/>
      <c r="J160" s="47">
        <v>1</v>
      </c>
      <c r="K160" s="47">
        <v>1</v>
      </c>
      <c r="L160" s="22" t="str">
        <f ca="1">IFERROR(__xludf.DUMMYFUNCTION("text(B160, ""YYYYMMDD"") &amp; ""_"" &amp; F160 &amp; ""_"" &amp; REGEXREPLACE(G160, "" "", """") &amp; ""_"" &amp; REGEXREPLACE(H160, "" "", """") &amp; ""_"" &amp; TEXT(J160, ""00"") &amp; IF(ISBLANK(I160), """", CONCAT(""_"", REGEXREPLACE(I160, "" "", """")))"),"20240528_GSB_NonprofitPanel_MeetingNotes_01")</f>
        <v>20240528_GSB_NonprofitPanel_MeetingNotes_01</v>
      </c>
      <c r="M160" s="39"/>
      <c r="N160" s="39"/>
      <c r="O160" s="39"/>
      <c r="P160" s="39"/>
      <c r="Q160" s="39"/>
      <c r="R160" s="44"/>
      <c r="S160" s="44"/>
      <c r="T160" s="44"/>
      <c r="U160" s="44"/>
      <c r="V160" s="44"/>
      <c r="W160" s="44"/>
      <c r="X160" s="44"/>
      <c r="Y160" s="44"/>
      <c r="Z160" s="44"/>
      <c r="AA160" s="44"/>
      <c r="AB160" s="44"/>
    </row>
    <row r="161" spans="1:28" ht="15.75" customHeight="1" x14ac:dyDescent="0.25">
      <c r="A161" s="41">
        <v>163</v>
      </c>
      <c r="B161" s="35">
        <v>45456</v>
      </c>
      <c r="C161" s="42">
        <v>45470</v>
      </c>
      <c r="D161" s="40" t="s">
        <v>151</v>
      </c>
      <c r="E161" s="40" t="s">
        <v>301</v>
      </c>
      <c r="F161" s="40" t="s">
        <v>277</v>
      </c>
      <c r="G161" s="40" t="s">
        <v>302</v>
      </c>
      <c r="H161" s="40" t="s">
        <v>151</v>
      </c>
      <c r="I161" s="40"/>
      <c r="J161" s="43">
        <v>1</v>
      </c>
      <c r="K161" s="43">
        <v>1</v>
      </c>
      <c r="L161" s="26" t="str">
        <f ca="1">IFERROR(__xludf.DUMMYFUNCTION("text(B161, ""YYYYMMDD"") &amp; ""_"" &amp; F161 &amp; ""_"" &amp; REGEXREPLACE(G161, "" "", """") &amp; ""_"" &amp; REGEXREPLACE(H161, "" "", """") &amp; ""_"" &amp; TEXT(J161, ""00"") &amp; IF(ISBLANK(I161), """", CONCAT(""_"", REGEXREPLACE(I161, "" "", """")))"),"20240613_HD_JuneSRTMeeting_MeetingNotes_01")</f>
        <v>20240613_HD_JuneSRTMeeting_MeetingNotes_01</v>
      </c>
      <c r="M161" s="40"/>
      <c r="N161" s="40"/>
      <c r="O161" s="40"/>
      <c r="P161" s="40"/>
      <c r="Q161" s="40"/>
      <c r="R161" s="44"/>
      <c r="S161" s="44"/>
      <c r="T161" s="44"/>
      <c r="U161" s="44"/>
      <c r="V161" s="44"/>
      <c r="W161" s="44"/>
      <c r="X161" s="44"/>
      <c r="Y161" s="44"/>
      <c r="Z161" s="44"/>
      <c r="AA161" s="44"/>
      <c r="AB161" s="44"/>
    </row>
    <row r="162" spans="1:28" ht="15.75" customHeight="1" x14ac:dyDescent="0.25">
      <c r="A162" s="45">
        <v>164</v>
      </c>
      <c r="B162" s="33">
        <v>45449</v>
      </c>
      <c r="C162" s="46"/>
      <c r="D162" s="39"/>
      <c r="E162" s="39"/>
      <c r="F162" s="39" t="s">
        <v>245</v>
      </c>
      <c r="G162" s="39"/>
      <c r="H162" s="39"/>
      <c r="I162" s="39"/>
      <c r="J162" s="47"/>
      <c r="K162" s="47"/>
      <c r="L162" s="22"/>
      <c r="M162" s="39"/>
      <c r="N162" s="39"/>
      <c r="O162" s="39"/>
      <c r="P162" s="39"/>
      <c r="Q162" s="39"/>
      <c r="R162" s="44"/>
      <c r="S162" s="44"/>
      <c r="T162" s="44"/>
      <c r="U162" s="44"/>
      <c r="V162" s="44"/>
      <c r="W162" s="44"/>
      <c r="X162" s="44"/>
      <c r="Y162" s="44"/>
      <c r="Z162" s="44"/>
      <c r="AA162" s="44"/>
      <c r="AB162" s="44"/>
    </row>
    <row r="163" spans="1:28" ht="15.75" customHeight="1" x14ac:dyDescent="0.25">
      <c r="A163" s="41">
        <v>165</v>
      </c>
      <c r="B163" s="35">
        <v>45461</v>
      </c>
      <c r="C163" s="42"/>
      <c r="D163" s="40"/>
      <c r="E163" s="40"/>
      <c r="F163" s="40" t="s">
        <v>223</v>
      </c>
      <c r="G163" s="40"/>
      <c r="H163" s="40"/>
      <c r="I163" s="40"/>
      <c r="J163" s="43"/>
      <c r="K163" s="43"/>
      <c r="L163" s="26"/>
      <c r="M163" s="40"/>
      <c r="N163" s="40"/>
      <c r="O163" s="40"/>
      <c r="P163" s="40"/>
      <c r="Q163" s="40"/>
      <c r="R163" s="44"/>
      <c r="S163" s="44"/>
      <c r="T163" s="44"/>
      <c r="U163" s="44"/>
      <c r="V163" s="44"/>
      <c r="W163" s="44"/>
      <c r="X163" s="44"/>
      <c r="Y163" s="44"/>
      <c r="Z163" s="44"/>
      <c r="AA163" s="44"/>
      <c r="AB163" s="44"/>
    </row>
    <row r="164" spans="1:28" ht="15.75" customHeight="1" x14ac:dyDescent="0.25">
      <c r="A164" s="45">
        <v>166</v>
      </c>
      <c r="B164" s="33">
        <v>45463</v>
      </c>
      <c r="C164" s="46"/>
      <c r="D164" s="39"/>
      <c r="E164" s="39"/>
      <c r="F164" s="39" t="s">
        <v>264</v>
      </c>
      <c r="G164" s="39"/>
      <c r="H164" s="39"/>
      <c r="I164" s="39"/>
      <c r="J164" s="47"/>
      <c r="K164" s="47"/>
      <c r="L164" s="22"/>
      <c r="M164" s="39"/>
      <c r="N164" s="39"/>
      <c r="O164" s="39"/>
      <c r="P164" s="39"/>
      <c r="Q164" s="39"/>
      <c r="R164" s="44"/>
      <c r="S164" s="44"/>
      <c r="T164" s="44"/>
      <c r="U164" s="44"/>
      <c r="V164" s="44"/>
      <c r="W164" s="44"/>
      <c r="X164" s="44"/>
      <c r="Y164" s="44"/>
      <c r="Z164" s="44"/>
      <c r="AA164" s="44"/>
      <c r="AB164" s="44"/>
    </row>
    <row r="165" spans="1:28" ht="15.75" customHeight="1" x14ac:dyDescent="0.25">
      <c r="A165" s="41">
        <v>167</v>
      </c>
      <c r="B165" s="35">
        <v>45468</v>
      </c>
      <c r="C165" s="42">
        <v>45478</v>
      </c>
      <c r="D165" s="40" t="s">
        <v>151</v>
      </c>
      <c r="E165" s="40" t="s">
        <v>303</v>
      </c>
      <c r="F165" s="40" t="s">
        <v>217</v>
      </c>
      <c r="G165" s="40" t="s">
        <v>302</v>
      </c>
      <c r="H165" s="40" t="s">
        <v>151</v>
      </c>
      <c r="I165" s="40"/>
      <c r="J165" s="43">
        <v>1</v>
      </c>
      <c r="K165" s="43">
        <v>1</v>
      </c>
      <c r="L165" s="26" t="str">
        <f ca="1">IFERROR(__xludf.DUMMYFUNCTION("text(B165, ""YYYYMMDD"") &amp; ""_"" &amp; F165 &amp; ""_"" &amp; REGEXREPLACE(G165, "" "", """") &amp; ""_"" &amp; REGEXREPLACE(H165, "" "", """") &amp; ""_"" &amp; TEXT(J165, ""00"") &amp; IF(ISBLANK(I165), """", CONCAT(""_"", REGEXREPLACE(I165, "" "", """")))"),"20240625_GSB_JuneSRTMeeting_MeetingNotes_01")</f>
        <v>20240625_GSB_JuneSRTMeeting_MeetingNotes_01</v>
      </c>
      <c r="M165" s="40"/>
      <c r="N165" s="40"/>
      <c r="O165" s="40"/>
      <c r="P165" s="40"/>
      <c r="Q165" s="40"/>
      <c r="R165" s="44"/>
      <c r="S165" s="44"/>
      <c r="T165" s="44"/>
      <c r="U165" s="44"/>
      <c r="V165" s="44"/>
      <c r="W165" s="44"/>
      <c r="X165" s="44"/>
      <c r="Y165" s="44"/>
      <c r="Z165" s="44"/>
      <c r="AA165" s="44"/>
      <c r="AB165" s="44"/>
    </row>
    <row r="166" spans="1:28" ht="15.75" customHeight="1" x14ac:dyDescent="0.25">
      <c r="A166" s="48"/>
      <c r="B166" s="48"/>
      <c r="O166" s="16"/>
    </row>
    <row r="167" spans="1:28" ht="15.75" customHeight="1" x14ac:dyDescent="0.25">
      <c r="A167" s="48"/>
      <c r="B167" s="48"/>
      <c r="O167" s="16"/>
    </row>
    <row r="168" spans="1:28" ht="15.75" customHeight="1" x14ac:dyDescent="0.25">
      <c r="A168" s="48"/>
      <c r="B168" s="48"/>
      <c r="O168" s="16"/>
    </row>
    <row r="169" spans="1:28" ht="15.75" customHeight="1" x14ac:dyDescent="0.25">
      <c r="A169" s="48"/>
      <c r="B169" s="48"/>
      <c r="O169" s="16"/>
    </row>
    <row r="170" spans="1:28" ht="15.75" customHeight="1" x14ac:dyDescent="0.25">
      <c r="A170" s="48"/>
      <c r="B170" s="48"/>
      <c r="O170" s="16"/>
    </row>
    <row r="171" spans="1:28" ht="15.75" customHeight="1" x14ac:dyDescent="0.25">
      <c r="A171" s="48"/>
      <c r="B171" s="48"/>
      <c r="O171" s="16"/>
    </row>
    <row r="172" spans="1:28" ht="15.75" customHeight="1" x14ac:dyDescent="0.25">
      <c r="A172" s="48"/>
      <c r="B172" s="48"/>
      <c r="O172" s="16"/>
    </row>
    <row r="173" spans="1:28" ht="15.75" customHeight="1" x14ac:dyDescent="0.25">
      <c r="A173" s="48"/>
      <c r="B173" s="48"/>
      <c r="O173" s="16"/>
    </row>
    <row r="174" spans="1:28" ht="15.75" customHeight="1" x14ac:dyDescent="0.25">
      <c r="A174" s="48"/>
      <c r="B174" s="48"/>
      <c r="O174" s="16"/>
    </row>
    <row r="175" spans="1:28" ht="15.75" customHeight="1" x14ac:dyDescent="0.25">
      <c r="A175" s="48"/>
      <c r="B175" s="48"/>
      <c r="O175" s="16"/>
    </row>
    <row r="176" spans="1:28" ht="15.75" customHeight="1" x14ac:dyDescent="0.25">
      <c r="A176" s="48"/>
      <c r="B176" s="48"/>
      <c r="O176" s="16"/>
    </row>
    <row r="177" spans="1:15" ht="15.75" customHeight="1" x14ac:dyDescent="0.25">
      <c r="A177" s="48"/>
      <c r="B177" s="48"/>
      <c r="O177" s="16"/>
    </row>
    <row r="178" spans="1:15" ht="15.75" customHeight="1" x14ac:dyDescent="0.25">
      <c r="A178" s="48"/>
      <c r="B178" s="48"/>
      <c r="O178" s="16"/>
    </row>
    <row r="179" spans="1:15" ht="15.75" customHeight="1" x14ac:dyDescent="0.25">
      <c r="A179" s="48"/>
      <c r="B179" s="48"/>
      <c r="O179" s="16"/>
    </row>
    <row r="180" spans="1:15" ht="15.75" customHeight="1" x14ac:dyDescent="0.25">
      <c r="A180" s="48"/>
      <c r="B180" s="48"/>
      <c r="O180" s="16"/>
    </row>
    <row r="181" spans="1:15" ht="15.75" customHeight="1" x14ac:dyDescent="0.25">
      <c r="A181" s="48"/>
      <c r="B181" s="48"/>
      <c r="O181" s="16"/>
    </row>
    <row r="182" spans="1:15" ht="15.75" customHeight="1" x14ac:dyDescent="0.25">
      <c r="A182" s="48"/>
      <c r="B182" s="48"/>
      <c r="O182" s="16"/>
    </row>
    <row r="183" spans="1:15" ht="15.75" customHeight="1" x14ac:dyDescent="0.25">
      <c r="A183" s="48"/>
      <c r="B183" s="48"/>
      <c r="O183" s="16"/>
    </row>
    <row r="184" spans="1:15" ht="15.75" customHeight="1" x14ac:dyDescent="0.25">
      <c r="A184" s="48"/>
      <c r="B184" s="48"/>
      <c r="O184" s="16"/>
    </row>
    <row r="185" spans="1:15" ht="15.75" customHeight="1" x14ac:dyDescent="0.25">
      <c r="A185" s="48"/>
      <c r="B185" s="48"/>
      <c r="O185" s="16"/>
    </row>
    <row r="186" spans="1:15" ht="15.75" customHeight="1" x14ac:dyDescent="0.25">
      <c r="A186" s="48"/>
      <c r="B186" s="48"/>
      <c r="O186" s="16"/>
    </row>
    <row r="187" spans="1:15" ht="15.75" customHeight="1" x14ac:dyDescent="0.25">
      <c r="A187" s="48"/>
      <c r="B187" s="48"/>
      <c r="O187" s="16"/>
    </row>
    <row r="188" spans="1:15" ht="15.75" customHeight="1" x14ac:dyDescent="0.25">
      <c r="A188" s="48"/>
      <c r="B188" s="48"/>
      <c r="O188" s="16"/>
    </row>
    <row r="189" spans="1:15" ht="15.75" customHeight="1" x14ac:dyDescent="0.25">
      <c r="A189" s="48"/>
      <c r="B189" s="48"/>
      <c r="O189" s="16"/>
    </row>
    <row r="190" spans="1:15" ht="15.75" customHeight="1" x14ac:dyDescent="0.25">
      <c r="A190" s="48"/>
      <c r="B190" s="48"/>
      <c r="O190" s="16"/>
    </row>
    <row r="191" spans="1:15" ht="15.75" customHeight="1" x14ac:dyDescent="0.25">
      <c r="A191" s="48"/>
      <c r="B191" s="48"/>
      <c r="O191" s="16"/>
    </row>
    <row r="192" spans="1:15" ht="15.75" customHeight="1" x14ac:dyDescent="0.25">
      <c r="A192" s="48"/>
      <c r="B192" s="48"/>
      <c r="O192" s="16"/>
    </row>
    <row r="193" spans="1:15" ht="15.75" customHeight="1" x14ac:dyDescent="0.25">
      <c r="A193" s="48"/>
      <c r="B193" s="48"/>
      <c r="O193" s="16"/>
    </row>
    <row r="194" spans="1:15" ht="15.75" customHeight="1" x14ac:dyDescent="0.25">
      <c r="A194" s="48"/>
      <c r="B194" s="48"/>
      <c r="O194" s="16"/>
    </row>
    <row r="195" spans="1:15" ht="15.75" customHeight="1" x14ac:dyDescent="0.25">
      <c r="A195" s="48"/>
      <c r="B195" s="48"/>
      <c r="O195" s="16"/>
    </row>
    <row r="196" spans="1:15" ht="15.75" customHeight="1" x14ac:dyDescent="0.25">
      <c r="A196" s="48"/>
      <c r="B196" s="48"/>
      <c r="O196" s="16"/>
    </row>
    <row r="197" spans="1:15" ht="15.75" customHeight="1" x14ac:dyDescent="0.25">
      <c r="A197" s="48"/>
      <c r="B197" s="48"/>
      <c r="O197" s="16"/>
    </row>
    <row r="198" spans="1:15" ht="15.75" customHeight="1" x14ac:dyDescent="0.25">
      <c r="A198" s="48"/>
      <c r="B198" s="48"/>
      <c r="O198" s="16"/>
    </row>
    <row r="199" spans="1:15" ht="15.75" customHeight="1" x14ac:dyDescent="0.25">
      <c r="A199" s="48"/>
      <c r="B199" s="48"/>
      <c r="O199" s="16"/>
    </row>
    <row r="200" spans="1:15" ht="15.75" customHeight="1" x14ac:dyDescent="0.25">
      <c r="A200" s="48"/>
      <c r="B200" s="48"/>
      <c r="O200" s="16"/>
    </row>
    <row r="201" spans="1:15" ht="15.75" customHeight="1" x14ac:dyDescent="0.25">
      <c r="A201" s="48"/>
      <c r="B201" s="48"/>
      <c r="O201" s="16"/>
    </row>
    <row r="202" spans="1:15" ht="15.75" customHeight="1" x14ac:dyDescent="0.25">
      <c r="A202" s="48"/>
      <c r="B202" s="48"/>
      <c r="O202" s="16"/>
    </row>
    <row r="203" spans="1:15" ht="15.75" customHeight="1" x14ac:dyDescent="0.25">
      <c r="A203" s="48"/>
      <c r="B203" s="48"/>
      <c r="O203" s="16"/>
    </row>
    <row r="204" spans="1:15" ht="15.75" customHeight="1" x14ac:dyDescent="0.25">
      <c r="A204" s="48"/>
      <c r="B204" s="48"/>
      <c r="O204" s="16"/>
    </row>
    <row r="205" spans="1:15" ht="15.75" customHeight="1" x14ac:dyDescent="0.25">
      <c r="A205" s="48"/>
      <c r="B205" s="48"/>
      <c r="O205" s="16"/>
    </row>
    <row r="206" spans="1:15" ht="15.75" customHeight="1" x14ac:dyDescent="0.25">
      <c r="A206" s="48"/>
      <c r="B206" s="48"/>
      <c r="O206" s="16"/>
    </row>
    <row r="207" spans="1:15" ht="15.75" customHeight="1" x14ac:dyDescent="0.25">
      <c r="A207" s="48"/>
      <c r="B207" s="48"/>
      <c r="O207" s="16"/>
    </row>
    <row r="208" spans="1:15" ht="15.75" customHeight="1" x14ac:dyDescent="0.25">
      <c r="A208" s="48"/>
      <c r="B208" s="48"/>
      <c r="O208" s="16"/>
    </row>
    <row r="209" spans="1:15" ht="15.75" customHeight="1" x14ac:dyDescent="0.25">
      <c r="A209" s="48"/>
      <c r="B209" s="48"/>
      <c r="O209" s="16"/>
    </row>
    <row r="210" spans="1:15" ht="15.75" customHeight="1" x14ac:dyDescent="0.25">
      <c r="A210" s="48"/>
      <c r="B210" s="48"/>
      <c r="O210" s="16"/>
    </row>
    <row r="211" spans="1:15" ht="15.75" customHeight="1" x14ac:dyDescent="0.25">
      <c r="A211" s="48"/>
      <c r="B211" s="48"/>
      <c r="O211" s="16"/>
    </row>
    <row r="212" spans="1:15" ht="15.75" customHeight="1" x14ac:dyDescent="0.25">
      <c r="A212" s="48"/>
      <c r="B212" s="48"/>
      <c r="O212" s="16"/>
    </row>
    <row r="213" spans="1:15" ht="15.75" customHeight="1" x14ac:dyDescent="0.25">
      <c r="A213" s="48"/>
      <c r="B213" s="48"/>
      <c r="O213" s="16"/>
    </row>
    <row r="214" spans="1:15" ht="15.75" customHeight="1" x14ac:dyDescent="0.25">
      <c r="A214" s="48"/>
      <c r="B214" s="48"/>
      <c r="O214" s="16"/>
    </row>
    <row r="215" spans="1:15" ht="15.75" customHeight="1" x14ac:dyDescent="0.25">
      <c r="A215" s="48"/>
      <c r="B215" s="48"/>
      <c r="O215" s="16"/>
    </row>
    <row r="216" spans="1:15" ht="15.75" customHeight="1" x14ac:dyDescent="0.25">
      <c r="A216" s="48"/>
      <c r="B216" s="48"/>
      <c r="O216" s="16"/>
    </row>
    <row r="217" spans="1:15" ht="15.75" customHeight="1" x14ac:dyDescent="0.25">
      <c r="A217" s="48"/>
      <c r="B217" s="48"/>
      <c r="O217" s="16"/>
    </row>
    <row r="218" spans="1:15" ht="15.75" customHeight="1" x14ac:dyDescent="0.25">
      <c r="A218" s="48"/>
      <c r="B218" s="48"/>
      <c r="O218" s="16"/>
    </row>
    <row r="219" spans="1:15" ht="15.75" customHeight="1" x14ac:dyDescent="0.25">
      <c r="A219" s="48"/>
      <c r="B219" s="48"/>
      <c r="O219" s="16"/>
    </row>
    <row r="220" spans="1:15" ht="15.75" customHeight="1" x14ac:dyDescent="0.25">
      <c r="A220" s="48"/>
      <c r="B220" s="48"/>
      <c r="O220" s="16"/>
    </row>
    <row r="221" spans="1:15" ht="15.75" customHeight="1" x14ac:dyDescent="0.25">
      <c r="A221" s="48"/>
      <c r="B221" s="48"/>
      <c r="O221" s="16"/>
    </row>
    <row r="222" spans="1:15" ht="15.75" customHeight="1" x14ac:dyDescent="0.25">
      <c r="A222" s="48"/>
      <c r="B222" s="48"/>
      <c r="O222" s="16"/>
    </row>
    <row r="223" spans="1:15" ht="15.75" customHeight="1" x14ac:dyDescent="0.25">
      <c r="A223" s="48"/>
      <c r="B223" s="48"/>
      <c r="O223" s="16"/>
    </row>
    <row r="224" spans="1:15" ht="15.75" customHeight="1" x14ac:dyDescent="0.25">
      <c r="A224" s="48"/>
      <c r="B224" s="48"/>
      <c r="O224" s="16"/>
    </row>
    <row r="225" spans="1:15" ht="15.75" customHeight="1" x14ac:dyDescent="0.25">
      <c r="A225" s="48"/>
      <c r="B225" s="48"/>
      <c r="O225" s="16"/>
    </row>
    <row r="226" spans="1:15" ht="15.75" customHeight="1" x14ac:dyDescent="0.25">
      <c r="A226" s="48"/>
      <c r="B226" s="48"/>
      <c r="O226" s="16"/>
    </row>
    <row r="227" spans="1:15" ht="15.75" customHeight="1" x14ac:dyDescent="0.25">
      <c r="A227" s="48"/>
      <c r="B227" s="48"/>
      <c r="O227" s="16"/>
    </row>
    <row r="228" spans="1:15" ht="15.75" customHeight="1" x14ac:dyDescent="0.25">
      <c r="A228" s="48"/>
      <c r="B228" s="48"/>
      <c r="O228" s="16"/>
    </row>
    <row r="229" spans="1:15" ht="15.75" customHeight="1" x14ac:dyDescent="0.25">
      <c r="A229" s="48"/>
      <c r="B229" s="48"/>
      <c r="O229" s="16"/>
    </row>
    <row r="230" spans="1:15" ht="15.75" customHeight="1" x14ac:dyDescent="0.25">
      <c r="A230" s="48"/>
      <c r="B230" s="48"/>
      <c r="O230" s="16"/>
    </row>
    <row r="231" spans="1:15" ht="15.75" customHeight="1" x14ac:dyDescent="0.25">
      <c r="A231" s="48"/>
      <c r="B231" s="48"/>
      <c r="O231" s="16"/>
    </row>
    <row r="232" spans="1:15" ht="15.75" customHeight="1" x14ac:dyDescent="0.25">
      <c r="A232" s="48"/>
      <c r="B232" s="48"/>
      <c r="O232" s="16"/>
    </row>
    <row r="233" spans="1:15" ht="15.75" customHeight="1" x14ac:dyDescent="0.25">
      <c r="A233" s="48"/>
      <c r="B233" s="48"/>
      <c r="O233" s="16"/>
    </row>
    <row r="234" spans="1:15" ht="15.75" customHeight="1" x14ac:dyDescent="0.25">
      <c r="A234" s="48"/>
      <c r="B234" s="48"/>
      <c r="O234" s="16"/>
    </row>
    <row r="235" spans="1:15" ht="15.75" customHeight="1" x14ac:dyDescent="0.25">
      <c r="A235" s="48"/>
      <c r="B235" s="48"/>
      <c r="O235" s="16"/>
    </row>
    <row r="236" spans="1:15" ht="15.75" customHeight="1" x14ac:dyDescent="0.25">
      <c r="A236" s="48"/>
      <c r="B236" s="48"/>
      <c r="O236" s="16"/>
    </row>
    <row r="237" spans="1:15" ht="15.75" customHeight="1" x14ac:dyDescent="0.25">
      <c r="A237" s="48"/>
      <c r="B237" s="48"/>
      <c r="O237" s="16"/>
    </row>
    <row r="238" spans="1:15" ht="15.75" customHeight="1" x14ac:dyDescent="0.25">
      <c r="A238" s="48"/>
      <c r="B238" s="48"/>
      <c r="O238" s="16"/>
    </row>
    <row r="239" spans="1:15" ht="15.75" customHeight="1" x14ac:dyDescent="0.25">
      <c r="A239" s="48"/>
      <c r="B239" s="48"/>
      <c r="O239" s="16"/>
    </row>
    <row r="240" spans="1:15" ht="15.75" customHeight="1" x14ac:dyDescent="0.25">
      <c r="A240" s="48"/>
      <c r="B240" s="48"/>
      <c r="O240" s="16"/>
    </row>
    <row r="241" spans="1:15" ht="15.75" customHeight="1" x14ac:dyDescent="0.25">
      <c r="A241" s="48"/>
      <c r="B241" s="48"/>
      <c r="O241" s="16"/>
    </row>
    <row r="242" spans="1:15" ht="15.75" customHeight="1" x14ac:dyDescent="0.25">
      <c r="A242" s="48"/>
      <c r="B242" s="48"/>
      <c r="O242" s="16"/>
    </row>
    <row r="243" spans="1:15" ht="15.75" customHeight="1" x14ac:dyDescent="0.25">
      <c r="A243" s="48"/>
      <c r="B243" s="48"/>
      <c r="O243" s="16"/>
    </row>
    <row r="244" spans="1:15" ht="15.75" customHeight="1" x14ac:dyDescent="0.25">
      <c r="A244" s="48"/>
      <c r="B244" s="48"/>
      <c r="O244" s="16"/>
    </row>
    <row r="245" spans="1:15" ht="15.75" customHeight="1" x14ac:dyDescent="0.25">
      <c r="A245" s="48"/>
      <c r="B245" s="48"/>
      <c r="O245" s="16"/>
    </row>
    <row r="246" spans="1:15" ht="15.75" customHeight="1" x14ac:dyDescent="0.25">
      <c r="A246" s="48"/>
      <c r="B246" s="48"/>
      <c r="O246" s="16"/>
    </row>
    <row r="247" spans="1:15" ht="15.75" customHeight="1" x14ac:dyDescent="0.25">
      <c r="A247" s="48"/>
      <c r="B247" s="48"/>
      <c r="O247" s="16"/>
    </row>
    <row r="248" spans="1:15" ht="15.75" customHeight="1" x14ac:dyDescent="0.25">
      <c r="A248" s="48"/>
      <c r="B248" s="48"/>
      <c r="O248" s="16"/>
    </row>
    <row r="249" spans="1:15" ht="15.75" customHeight="1" x14ac:dyDescent="0.25">
      <c r="A249" s="48"/>
      <c r="B249" s="48"/>
      <c r="O249" s="16"/>
    </row>
    <row r="250" spans="1:15" ht="15.75" customHeight="1" x14ac:dyDescent="0.25">
      <c r="A250" s="48"/>
      <c r="B250" s="48"/>
      <c r="O250" s="16"/>
    </row>
    <row r="251" spans="1:15" ht="15.75" customHeight="1" x14ac:dyDescent="0.25">
      <c r="A251" s="48"/>
      <c r="B251" s="48"/>
      <c r="O251" s="16"/>
    </row>
    <row r="252" spans="1:15" ht="15.75" customHeight="1" x14ac:dyDescent="0.25">
      <c r="A252" s="48"/>
      <c r="B252" s="48"/>
      <c r="O252" s="16"/>
    </row>
    <row r="253" spans="1:15" ht="15.75" customHeight="1" x14ac:dyDescent="0.25">
      <c r="A253" s="48"/>
      <c r="B253" s="48"/>
      <c r="O253" s="16"/>
    </row>
    <row r="254" spans="1:15" ht="15.75" customHeight="1" x14ac:dyDescent="0.25">
      <c r="A254" s="48"/>
      <c r="B254" s="48"/>
      <c r="O254" s="16"/>
    </row>
    <row r="255" spans="1:15" ht="15.75" customHeight="1" x14ac:dyDescent="0.25">
      <c r="A255" s="48"/>
      <c r="B255" s="48"/>
      <c r="O255" s="16"/>
    </row>
    <row r="256" spans="1:15" ht="15.75" customHeight="1" x14ac:dyDescent="0.25">
      <c r="A256" s="48"/>
      <c r="B256" s="48"/>
      <c r="O256" s="16"/>
    </row>
    <row r="257" spans="1:15" ht="15.75" customHeight="1" x14ac:dyDescent="0.25">
      <c r="A257" s="48"/>
      <c r="B257" s="48"/>
      <c r="O257" s="16"/>
    </row>
    <row r="258" spans="1:15" ht="15.75" customHeight="1" x14ac:dyDescent="0.25">
      <c r="A258" s="48"/>
      <c r="B258" s="48"/>
      <c r="O258" s="16"/>
    </row>
    <row r="259" spans="1:15" ht="15.75" customHeight="1" x14ac:dyDescent="0.25">
      <c r="A259" s="48"/>
      <c r="B259" s="48"/>
      <c r="O259" s="16"/>
    </row>
    <row r="260" spans="1:15" ht="15.75" customHeight="1" x14ac:dyDescent="0.25">
      <c r="A260" s="48"/>
      <c r="B260" s="48"/>
      <c r="O260" s="16"/>
    </row>
    <row r="261" spans="1:15" ht="15.75" customHeight="1" x14ac:dyDescent="0.25">
      <c r="A261" s="48"/>
      <c r="B261" s="48"/>
      <c r="O261" s="16"/>
    </row>
    <row r="262" spans="1:15" ht="15.75" customHeight="1" x14ac:dyDescent="0.25">
      <c r="A262" s="48"/>
      <c r="B262" s="48"/>
      <c r="O262" s="16"/>
    </row>
    <row r="263" spans="1:15" ht="15.75" customHeight="1" x14ac:dyDescent="0.25">
      <c r="A263" s="48"/>
      <c r="B263" s="48"/>
      <c r="O263" s="16"/>
    </row>
    <row r="264" spans="1:15" ht="15.75" customHeight="1" x14ac:dyDescent="0.25">
      <c r="A264" s="48"/>
      <c r="B264" s="48"/>
      <c r="O264" s="16"/>
    </row>
    <row r="265" spans="1:15" ht="15.75" customHeight="1" x14ac:dyDescent="0.25">
      <c r="A265" s="48"/>
      <c r="B265" s="48"/>
      <c r="O265" s="16"/>
    </row>
    <row r="266" spans="1:15" ht="15.75" customHeight="1" x14ac:dyDescent="0.25">
      <c r="A266" s="48"/>
      <c r="B266" s="48"/>
      <c r="O266" s="16"/>
    </row>
    <row r="267" spans="1:15" ht="15.75" customHeight="1" x14ac:dyDescent="0.25">
      <c r="A267" s="48"/>
      <c r="B267" s="48"/>
      <c r="O267" s="16"/>
    </row>
    <row r="268" spans="1:15" ht="15.75" customHeight="1" x14ac:dyDescent="0.25">
      <c r="A268" s="48"/>
      <c r="B268" s="48"/>
      <c r="O268" s="16"/>
    </row>
    <row r="269" spans="1:15" ht="15.75" customHeight="1" x14ac:dyDescent="0.25">
      <c r="A269" s="48"/>
      <c r="B269" s="48"/>
      <c r="O269" s="16"/>
    </row>
    <row r="270" spans="1:15" ht="15.75" customHeight="1" x14ac:dyDescent="0.25">
      <c r="A270" s="48"/>
      <c r="B270" s="48"/>
      <c r="O270" s="16"/>
    </row>
    <row r="271" spans="1:15" ht="15.75" customHeight="1" x14ac:dyDescent="0.25">
      <c r="A271" s="48"/>
      <c r="B271" s="48"/>
      <c r="O271" s="16"/>
    </row>
    <row r="272" spans="1:15" ht="15.75" customHeight="1" x14ac:dyDescent="0.25">
      <c r="A272" s="48"/>
      <c r="B272" s="48"/>
      <c r="O272" s="16"/>
    </row>
    <row r="273" spans="1:15" ht="15.75" customHeight="1" x14ac:dyDescent="0.25">
      <c r="A273" s="48"/>
      <c r="B273" s="48"/>
      <c r="O273" s="16"/>
    </row>
    <row r="274" spans="1:15" ht="15.75" customHeight="1" x14ac:dyDescent="0.25">
      <c r="A274" s="48"/>
      <c r="B274" s="48"/>
      <c r="O274" s="16"/>
    </row>
    <row r="275" spans="1:15" ht="15.75" customHeight="1" x14ac:dyDescent="0.25">
      <c r="A275" s="48"/>
      <c r="B275" s="48"/>
      <c r="O275" s="16"/>
    </row>
    <row r="276" spans="1:15" ht="15.75" customHeight="1" x14ac:dyDescent="0.25">
      <c r="A276" s="48"/>
      <c r="B276" s="48"/>
      <c r="O276" s="16"/>
    </row>
    <row r="277" spans="1:15" ht="15.75" customHeight="1" x14ac:dyDescent="0.25">
      <c r="A277" s="48"/>
      <c r="B277" s="48"/>
      <c r="O277" s="16"/>
    </row>
    <row r="278" spans="1:15" ht="15.75" customHeight="1" x14ac:dyDescent="0.25">
      <c r="A278" s="48"/>
      <c r="B278" s="48"/>
      <c r="O278" s="16"/>
    </row>
    <row r="279" spans="1:15" ht="15.75" customHeight="1" x14ac:dyDescent="0.25">
      <c r="A279" s="48"/>
      <c r="B279" s="48"/>
      <c r="O279" s="16"/>
    </row>
    <row r="280" spans="1:15" ht="15.75" customHeight="1" x14ac:dyDescent="0.25">
      <c r="A280" s="48"/>
      <c r="B280" s="48"/>
      <c r="O280" s="16"/>
    </row>
    <row r="281" spans="1:15" ht="15.75" customHeight="1" x14ac:dyDescent="0.25">
      <c r="A281" s="48"/>
      <c r="B281" s="48"/>
      <c r="O281" s="16"/>
    </row>
    <row r="282" spans="1:15" ht="15.75" customHeight="1" x14ac:dyDescent="0.25">
      <c r="A282" s="48"/>
      <c r="B282" s="48"/>
      <c r="O282" s="16"/>
    </row>
    <row r="283" spans="1:15" ht="15.75" customHeight="1" x14ac:dyDescent="0.25">
      <c r="A283" s="48"/>
      <c r="B283" s="48"/>
      <c r="O283" s="16"/>
    </row>
    <row r="284" spans="1:15" ht="15.75" customHeight="1" x14ac:dyDescent="0.25">
      <c r="A284" s="48"/>
      <c r="B284" s="48"/>
      <c r="O284" s="16"/>
    </row>
    <row r="285" spans="1:15" ht="15.75" customHeight="1" x14ac:dyDescent="0.25">
      <c r="A285" s="48"/>
      <c r="B285" s="48"/>
      <c r="O285" s="16"/>
    </row>
    <row r="286" spans="1:15" ht="15.75" customHeight="1" x14ac:dyDescent="0.25">
      <c r="A286" s="48"/>
      <c r="B286" s="48"/>
      <c r="O286" s="16"/>
    </row>
    <row r="287" spans="1:15" ht="15.75" customHeight="1" x14ac:dyDescent="0.25">
      <c r="A287" s="48"/>
      <c r="B287" s="48"/>
      <c r="O287" s="16"/>
    </row>
    <row r="288" spans="1:15" ht="15.75" customHeight="1" x14ac:dyDescent="0.25">
      <c r="A288" s="48"/>
      <c r="B288" s="48"/>
      <c r="O288" s="16"/>
    </row>
    <row r="289" spans="1:15" ht="15.75" customHeight="1" x14ac:dyDescent="0.25">
      <c r="A289" s="48"/>
      <c r="B289" s="48"/>
      <c r="O289" s="16"/>
    </row>
    <row r="290" spans="1:15" ht="15.75" customHeight="1" x14ac:dyDescent="0.25">
      <c r="A290" s="48"/>
      <c r="B290" s="48"/>
      <c r="O290" s="16"/>
    </row>
    <row r="291" spans="1:15" ht="15.75" customHeight="1" x14ac:dyDescent="0.25">
      <c r="A291" s="48"/>
      <c r="B291" s="48"/>
      <c r="O291" s="16"/>
    </row>
    <row r="292" spans="1:15" ht="15.75" customHeight="1" x14ac:dyDescent="0.25">
      <c r="A292" s="48"/>
      <c r="B292" s="48"/>
      <c r="O292" s="16"/>
    </row>
    <row r="293" spans="1:15" ht="15.75" customHeight="1" x14ac:dyDescent="0.25">
      <c r="A293" s="48"/>
      <c r="B293" s="48"/>
      <c r="O293" s="16"/>
    </row>
    <row r="294" spans="1:15" ht="15.75" customHeight="1" x14ac:dyDescent="0.25">
      <c r="A294" s="48"/>
      <c r="B294" s="48"/>
      <c r="O294" s="16"/>
    </row>
    <row r="295" spans="1:15" ht="15.75" customHeight="1" x14ac:dyDescent="0.25">
      <c r="A295" s="48"/>
      <c r="B295" s="48"/>
      <c r="O295" s="16"/>
    </row>
    <row r="296" spans="1:15" ht="15.75" customHeight="1" x14ac:dyDescent="0.25">
      <c r="A296" s="48"/>
      <c r="B296" s="48"/>
      <c r="O296" s="16"/>
    </row>
    <row r="297" spans="1:15" ht="15.75" customHeight="1" x14ac:dyDescent="0.25">
      <c r="A297" s="48"/>
      <c r="B297" s="48"/>
      <c r="O297" s="16"/>
    </row>
    <row r="298" spans="1:15" ht="15.75" customHeight="1" x14ac:dyDescent="0.25">
      <c r="A298" s="48"/>
      <c r="B298" s="48"/>
      <c r="O298" s="16"/>
    </row>
    <row r="299" spans="1:15" ht="15.75" customHeight="1" x14ac:dyDescent="0.25">
      <c r="A299" s="48"/>
      <c r="B299" s="48"/>
      <c r="O299" s="16"/>
    </row>
    <row r="300" spans="1:15" ht="15.75" customHeight="1" x14ac:dyDescent="0.25">
      <c r="A300" s="48"/>
      <c r="B300" s="48"/>
      <c r="O300" s="16"/>
    </row>
    <row r="301" spans="1:15" ht="15.75" customHeight="1" x14ac:dyDescent="0.25">
      <c r="A301" s="48"/>
      <c r="B301" s="48"/>
      <c r="O301" s="16"/>
    </row>
    <row r="302" spans="1:15" ht="15.75" customHeight="1" x14ac:dyDescent="0.25">
      <c r="A302" s="48"/>
      <c r="B302" s="48"/>
      <c r="O302" s="16"/>
    </row>
    <row r="303" spans="1:15" ht="15.75" customHeight="1" x14ac:dyDescent="0.25">
      <c r="A303" s="48"/>
      <c r="B303" s="48"/>
      <c r="O303" s="16"/>
    </row>
    <row r="304" spans="1:15" ht="15.75" customHeight="1" x14ac:dyDescent="0.25">
      <c r="A304" s="48"/>
      <c r="B304" s="48"/>
      <c r="O304" s="16"/>
    </row>
    <row r="305" spans="1:15" ht="15.75" customHeight="1" x14ac:dyDescent="0.25">
      <c r="A305" s="48"/>
      <c r="B305" s="48"/>
      <c r="O305" s="16"/>
    </row>
    <row r="306" spans="1:15" ht="15.75" customHeight="1" x14ac:dyDescent="0.25">
      <c r="A306" s="48"/>
      <c r="B306" s="48"/>
      <c r="O306" s="16"/>
    </row>
    <row r="307" spans="1:15" ht="15.75" customHeight="1" x14ac:dyDescent="0.25">
      <c r="A307" s="48"/>
      <c r="B307" s="48"/>
      <c r="O307" s="16"/>
    </row>
    <row r="308" spans="1:15" ht="15.75" customHeight="1" x14ac:dyDescent="0.25">
      <c r="A308" s="48"/>
      <c r="B308" s="48"/>
      <c r="O308" s="16"/>
    </row>
    <row r="309" spans="1:15" ht="15.75" customHeight="1" x14ac:dyDescent="0.25">
      <c r="A309" s="48"/>
      <c r="B309" s="48"/>
      <c r="O309" s="16"/>
    </row>
    <row r="310" spans="1:15" ht="15.75" customHeight="1" x14ac:dyDescent="0.25">
      <c r="A310" s="48"/>
      <c r="B310" s="48"/>
      <c r="O310" s="16"/>
    </row>
    <row r="311" spans="1:15" ht="15.75" customHeight="1" x14ac:dyDescent="0.25">
      <c r="A311" s="48"/>
      <c r="B311" s="48"/>
      <c r="O311" s="16"/>
    </row>
    <row r="312" spans="1:15" ht="15.75" customHeight="1" x14ac:dyDescent="0.25">
      <c r="A312" s="48"/>
      <c r="B312" s="48"/>
      <c r="O312" s="16"/>
    </row>
    <row r="313" spans="1:15" ht="15.75" customHeight="1" x14ac:dyDescent="0.25">
      <c r="A313" s="48"/>
      <c r="B313" s="48"/>
      <c r="O313" s="16"/>
    </row>
    <row r="314" spans="1:15" ht="15.75" customHeight="1" x14ac:dyDescent="0.25">
      <c r="A314" s="48"/>
      <c r="B314" s="48"/>
      <c r="O314" s="16"/>
    </row>
    <row r="315" spans="1:15" ht="15.75" customHeight="1" x14ac:dyDescent="0.25">
      <c r="A315" s="48"/>
      <c r="B315" s="48"/>
      <c r="O315" s="16"/>
    </row>
    <row r="316" spans="1:15" ht="15.75" customHeight="1" x14ac:dyDescent="0.25">
      <c r="A316" s="48"/>
      <c r="B316" s="48"/>
      <c r="O316" s="16"/>
    </row>
    <row r="317" spans="1:15" ht="15.75" customHeight="1" x14ac:dyDescent="0.25">
      <c r="A317" s="48"/>
      <c r="B317" s="48"/>
      <c r="O317" s="16"/>
    </row>
    <row r="318" spans="1:15" ht="15.75" customHeight="1" x14ac:dyDescent="0.25">
      <c r="A318" s="48"/>
      <c r="B318" s="48"/>
      <c r="O318" s="16"/>
    </row>
    <row r="319" spans="1:15" ht="15.75" customHeight="1" x14ac:dyDescent="0.25">
      <c r="A319" s="48"/>
      <c r="B319" s="48"/>
      <c r="O319" s="16"/>
    </row>
    <row r="320" spans="1:15" ht="15.75" customHeight="1" x14ac:dyDescent="0.25">
      <c r="A320" s="48"/>
      <c r="B320" s="48"/>
      <c r="O320" s="16"/>
    </row>
    <row r="321" spans="1:15" ht="15.75" customHeight="1" x14ac:dyDescent="0.25">
      <c r="A321" s="48"/>
      <c r="B321" s="48"/>
      <c r="O321" s="16"/>
    </row>
    <row r="322" spans="1:15" ht="15.75" customHeight="1" x14ac:dyDescent="0.25">
      <c r="A322" s="48"/>
      <c r="B322" s="48"/>
      <c r="O322" s="16"/>
    </row>
    <row r="323" spans="1:15" ht="15.75" customHeight="1" x14ac:dyDescent="0.25">
      <c r="A323" s="48"/>
      <c r="B323" s="48"/>
      <c r="O323" s="16"/>
    </row>
    <row r="324" spans="1:15" ht="15.75" customHeight="1" x14ac:dyDescent="0.25">
      <c r="A324" s="48"/>
      <c r="B324" s="48"/>
      <c r="O324" s="16"/>
    </row>
    <row r="325" spans="1:15" ht="15.75" customHeight="1" x14ac:dyDescent="0.25">
      <c r="A325" s="48"/>
      <c r="B325" s="48"/>
      <c r="O325" s="16"/>
    </row>
    <row r="326" spans="1:15" ht="15.75" customHeight="1" x14ac:dyDescent="0.25">
      <c r="A326" s="48"/>
      <c r="B326" s="48"/>
      <c r="O326" s="16"/>
    </row>
    <row r="327" spans="1:15" ht="15.75" customHeight="1" x14ac:dyDescent="0.25">
      <c r="A327" s="48"/>
      <c r="B327" s="48"/>
      <c r="O327" s="16"/>
    </row>
    <row r="328" spans="1:15" ht="15.75" customHeight="1" x14ac:dyDescent="0.25">
      <c r="A328" s="48"/>
      <c r="B328" s="48"/>
      <c r="O328" s="16"/>
    </row>
    <row r="329" spans="1:15" ht="15.75" customHeight="1" x14ac:dyDescent="0.25">
      <c r="A329" s="48"/>
      <c r="B329" s="48"/>
      <c r="O329" s="16"/>
    </row>
    <row r="330" spans="1:15" ht="15.75" customHeight="1" x14ac:dyDescent="0.25">
      <c r="A330" s="48"/>
      <c r="B330" s="48"/>
      <c r="O330" s="16"/>
    </row>
    <row r="331" spans="1:15" ht="15.75" customHeight="1" x14ac:dyDescent="0.25">
      <c r="A331" s="48"/>
      <c r="B331" s="48"/>
      <c r="O331" s="16"/>
    </row>
    <row r="332" spans="1:15" ht="15.75" customHeight="1" x14ac:dyDescent="0.25">
      <c r="A332" s="48"/>
      <c r="B332" s="48"/>
      <c r="O332" s="16"/>
    </row>
    <row r="333" spans="1:15" ht="15.75" customHeight="1" x14ac:dyDescent="0.25">
      <c r="A333" s="48"/>
      <c r="B333" s="48"/>
      <c r="O333" s="16"/>
    </row>
    <row r="334" spans="1:15" ht="15.75" customHeight="1" x14ac:dyDescent="0.25">
      <c r="A334" s="48"/>
      <c r="B334" s="48"/>
      <c r="O334" s="16"/>
    </row>
    <row r="335" spans="1:15" ht="15.75" customHeight="1" x14ac:dyDescent="0.25">
      <c r="A335" s="48"/>
      <c r="B335" s="48"/>
      <c r="O335" s="16"/>
    </row>
    <row r="336" spans="1:15" ht="15.75" customHeight="1" x14ac:dyDescent="0.25">
      <c r="A336" s="48"/>
      <c r="B336" s="48"/>
      <c r="O336" s="16"/>
    </row>
    <row r="337" spans="1:15" ht="15.75" customHeight="1" x14ac:dyDescent="0.25">
      <c r="A337" s="48"/>
      <c r="B337" s="48"/>
      <c r="O337" s="16"/>
    </row>
    <row r="338" spans="1:15" ht="15.75" customHeight="1" x14ac:dyDescent="0.25">
      <c r="A338" s="48"/>
      <c r="B338" s="48"/>
      <c r="O338" s="16"/>
    </row>
    <row r="339" spans="1:15" ht="15.75" customHeight="1" x14ac:dyDescent="0.25">
      <c r="A339" s="48"/>
      <c r="B339" s="48"/>
      <c r="O339" s="16"/>
    </row>
    <row r="340" spans="1:15" ht="15.75" customHeight="1" x14ac:dyDescent="0.25">
      <c r="A340" s="48"/>
      <c r="B340" s="48"/>
      <c r="O340" s="16"/>
    </row>
    <row r="341" spans="1:15" ht="15.75" customHeight="1" x14ac:dyDescent="0.25">
      <c r="A341" s="48"/>
      <c r="B341" s="48"/>
      <c r="O341" s="16"/>
    </row>
    <row r="342" spans="1:15" ht="15.75" customHeight="1" x14ac:dyDescent="0.25">
      <c r="A342" s="48"/>
      <c r="B342" s="48"/>
      <c r="O342" s="16"/>
    </row>
    <row r="343" spans="1:15" ht="15.75" customHeight="1" x14ac:dyDescent="0.25">
      <c r="A343" s="48"/>
      <c r="B343" s="48"/>
      <c r="O343" s="16"/>
    </row>
    <row r="344" spans="1:15" ht="15.75" customHeight="1" x14ac:dyDescent="0.25">
      <c r="A344" s="48"/>
      <c r="B344" s="48"/>
      <c r="O344" s="16"/>
    </row>
    <row r="345" spans="1:15" ht="15.75" customHeight="1" x14ac:dyDescent="0.25">
      <c r="A345" s="48"/>
      <c r="B345" s="48"/>
      <c r="O345" s="16"/>
    </row>
    <row r="346" spans="1:15" ht="15.75" customHeight="1" x14ac:dyDescent="0.25">
      <c r="A346" s="48"/>
      <c r="B346" s="48"/>
      <c r="O346" s="16"/>
    </row>
    <row r="347" spans="1:15" ht="15.75" customHeight="1" x14ac:dyDescent="0.25">
      <c r="A347" s="48"/>
      <c r="B347" s="48"/>
      <c r="O347" s="16"/>
    </row>
    <row r="348" spans="1:15" ht="15.75" customHeight="1" x14ac:dyDescent="0.25">
      <c r="A348" s="48"/>
      <c r="B348" s="48"/>
      <c r="O348" s="16"/>
    </row>
    <row r="349" spans="1:15" ht="15.75" customHeight="1" x14ac:dyDescent="0.25">
      <c r="A349" s="48"/>
      <c r="B349" s="48"/>
      <c r="O349" s="16"/>
    </row>
    <row r="350" spans="1:15" ht="15.75" customHeight="1" x14ac:dyDescent="0.25">
      <c r="A350" s="48"/>
      <c r="B350" s="48"/>
      <c r="O350" s="16"/>
    </row>
    <row r="351" spans="1:15" ht="15.75" customHeight="1" x14ac:dyDescent="0.25">
      <c r="A351" s="48"/>
      <c r="B351" s="48"/>
      <c r="O351" s="16"/>
    </row>
    <row r="352" spans="1:15" ht="15.75" customHeight="1" x14ac:dyDescent="0.25">
      <c r="A352" s="48"/>
      <c r="B352" s="48"/>
      <c r="O352" s="16"/>
    </row>
    <row r="353" spans="1:15" ht="15.75" customHeight="1" x14ac:dyDescent="0.25">
      <c r="A353" s="48"/>
      <c r="B353" s="48"/>
      <c r="O353" s="16"/>
    </row>
    <row r="354" spans="1:15" ht="15.75" customHeight="1" x14ac:dyDescent="0.25">
      <c r="A354" s="48"/>
      <c r="B354" s="48"/>
      <c r="O354" s="16"/>
    </row>
    <row r="355" spans="1:15" ht="15.75" customHeight="1" x14ac:dyDescent="0.25">
      <c r="A355" s="48"/>
      <c r="B355" s="48"/>
      <c r="O355" s="16"/>
    </row>
    <row r="356" spans="1:15" ht="15.75" customHeight="1" x14ac:dyDescent="0.25">
      <c r="A356" s="48"/>
      <c r="B356" s="48"/>
      <c r="O356" s="16"/>
    </row>
    <row r="357" spans="1:15" ht="15.75" customHeight="1" x14ac:dyDescent="0.25">
      <c r="A357" s="48"/>
      <c r="B357" s="48"/>
      <c r="O357" s="16"/>
    </row>
    <row r="358" spans="1:15" ht="15.75" customHeight="1" x14ac:dyDescent="0.25">
      <c r="A358" s="48"/>
      <c r="B358" s="48"/>
      <c r="O358" s="16"/>
    </row>
    <row r="359" spans="1:15" ht="15.75" customHeight="1" x14ac:dyDescent="0.25">
      <c r="A359" s="48"/>
      <c r="B359" s="48"/>
      <c r="O359" s="16"/>
    </row>
    <row r="360" spans="1:15" ht="15.75" customHeight="1" x14ac:dyDescent="0.25">
      <c r="A360" s="48"/>
      <c r="B360" s="48"/>
      <c r="O360" s="16"/>
    </row>
    <row r="361" spans="1:15" ht="15.75" customHeight="1" x14ac:dyDescent="0.25">
      <c r="A361" s="48"/>
      <c r="B361" s="48"/>
      <c r="O361" s="16"/>
    </row>
    <row r="362" spans="1:15" ht="15.75" customHeight="1" x14ac:dyDescent="0.25">
      <c r="A362" s="48"/>
      <c r="B362" s="48"/>
      <c r="O362" s="16"/>
    </row>
    <row r="363" spans="1:15" ht="15.75" customHeight="1" x14ac:dyDescent="0.25">
      <c r="A363" s="48"/>
      <c r="B363" s="48"/>
      <c r="O363" s="16"/>
    </row>
    <row r="364" spans="1:15" ht="15.75" customHeight="1" x14ac:dyDescent="0.25">
      <c r="A364" s="48"/>
      <c r="B364" s="48"/>
      <c r="O364" s="16"/>
    </row>
    <row r="365" spans="1:15" ht="15.75" customHeight="1" x14ac:dyDescent="0.25">
      <c r="A365" s="48"/>
      <c r="B365" s="48"/>
      <c r="O365" s="16"/>
    </row>
    <row r="366" spans="1:15" ht="15.75" customHeight="1" x14ac:dyDescent="0.25">
      <c r="A366" s="48"/>
      <c r="B366" s="48"/>
      <c r="O366" s="16"/>
    </row>
    <row r="367" spans="1:15" ht="15.75" customHeight="1" x14ac:dyDescent="0.25">
      <c r="A367" s="48"/>
      <c r="B367" s="48"/>
      <c r="O367" s="16"/>
    </row>
    <row r="368" spans="1:15" ht="15.75" customHeight="1" x14ac:dyDescent="0.25">
      <c r="A368" s="48"/>
      <c r="B368" s="48"/>
      <c r="O368" s="16"/>
    </row>
    <row r="369" spans="1:15" ht="15.75" customHeight="1" x14ac:dyDescent="0.25">
      <c r="A369" s="48"/>
      <c r="B369" s="48"/>
      <c r="O369" s="16"/>
    </row>
    <row r="370" spans="1:15" ht="15.75" customHeight="1" x14ac:dyDescent="0.25">
      <c r="A370" s="48"/>
      <c r="B370" s="48"/>
      <c r="O370" s="16"/>
    </row>
    <row r="371" spans="1:15" ht="15.75" customHeight="1" x14ac:dyDescent="0.25">
      <c r="A371" s="48"/>
      <c r="B371" s="48"/>
      <c r="O371" s="16"/>
    </row>
    <row r="372" spans="1:15" ht="15.75" customHeight="1" x14ac:dyDescent="0.25">
      <c r="A372" s="48"/>
      <c r="B372" s="48"/>
      <c r="O372" s="16"/>
    </row>
    <row r="373" spans="1:15" ht="15.75" customHeight="1" x14ac:dyDescent="0.25">
      <c r="A373" s="48"/>
      <c r="B373" s="48"/>
      <c r="O373" s="16"/>
    </row>
    <row r="374" spans="1:15" ht="15.75" customHeight="1" x14ac:dyDescent="0.25">
      <c r="A374" s="48"/>
      <c r="B374" s="48"/>
      <c r="O374" s="16"/>
    </row>
    <row r="375" spans="1:15" ht="15.75" customHeight="1" x14ac:dyDescent="0.25">
      <c r="A375" s="48"/>
      <c r="B375" s="48"/>
      <c r="O375" s="16"/>
    </row>
    <row r="376" spans="1:15" ht="15.75" customHeight="1" x14ac:dyDescent="0.25">
      <c r="A376" s="48"/>
      <c r="B376" s="48"/>
      <c r="O376" s="16"/>
    </row>
    <row r="377" spans="1:15" ht="15.75" customHeight="1" x14ac:dyDescent="0.25">
      <c r="A377" s="48"/>
      <c r="B377" s="48"/>
      <c r="O377" s="16"/>
    </row>
    <row r="378" spans="1:15" ht="15.75" customHeight="1" x14ac:dyDescent="0.25">
      <c r="A378" s="48"/>
      <c r="B378" s="48"/>
      <c r="O378" s="16"/>
    </row>
    <row r="379" spans="1:15" ht="15.75" customHeight="1" x14ac:dyDescent="0.25">
      <c r="A379" s="48"/>
      <c r="B379" s="48"/>
      <c r="O379" s="16"/>
    </row>
    <row r="380" spans="1:15" ht="15.75" customHeight="1" x14ac:dyDescent="0.25">
      <c r="A380" s="48"/>
      <c r="B380" s="48"/>
      <c r="O380" s="16"/>
    </row>
    <row r="381" spans="1:15" ht="15.75" customHeight="1" x14ac:dyDescent="0.25">
      <c r="A381" s="48"/>
      <c r="B381" s="48"/>
      <c r="O381" s="16"/>
    </row>
    <row r="382" spans="1:15" ht="15.75" customHeight="1" x14ac:dyDescent="0.25">
      <c r="A382" s="48"/>
      <c r="B382" s="48"/>
      <c r="O382" s="16"/>
    </row>
    <row r="383" spans="1:15" ht="15.75" customHeight="1" x14ac:dyDescent="0.25">
      <c r="A383" s="48"/>
      <c r="B383" s="48"/>
      <c r="O383" s="16"/>
    </row>
    <row r="384" spans="1:15" ht="15.75" customHeight="1" x14ac:dyDescent="0.25">
      <c r="A384" s="48"/>
      <c r="B384" s="48"/>
      <c r="O384" s="16"/>
    </row>
    <row r="385" spans="1:15" ht="15.75" customHeight="1" x14ac:dyDescent="0.25">
      <c r="A385" s="48"/>
      <c r="B385" s="48"/>
      <c r="O385" s="16"/>
    </row>
    <row r="386" spans="1:15" ht="15.75" customHeight="1" x14ac:dyDescent="0.25">
      <c r="A386" s="48"/>
      <c r="B386" s="48"/>
      <c r="O386" s="16"/>
    </row>
    <row r="387" spans="1:15" ht="15.75" customHeight="1" x14ac:dyDescent="0.25">
      <c r="A387" s="48"/>
      <c r="B387" s="48"/>
      <c r="O387" s="16"/>
    </row>
    <row r="388" spans="1:15" ht="15.75" customHeight="1" x14ac:dyDescent="0.25">
      <c r="A388" s="48"/>
      <c r="B388" s="48"/>
      <c r="O388" s="16"/>
    </row>
    <row r="389" spans="1:15" ht="15.75" customHeight="1" x14ac:dyDescent="0.25">
      <c r="A389" s="48"/>
      <c r="B389" s="48"/>
      <c r="O389" s="16"/>
    </row>
    <row r="390" spans="1:15" ht="15.75" customHeight="1" x14ac:dyDescent="0.25">
      <c r="A390" s="48"/>
      <c r="B390" s="48"/>
      <c r="O390" s="16"/>
    </row>
    <row r="391" spans="1:15" ht="15.75" customHeight="1" x14ac:dyDescent="0.25">
      <c r="A391" s="48"/>
      <c r="B391" s="48"/>
      <c r="O391" s="16"/>
    </row>
    <row r="392" spans="1:15" ht="15.75" customHeight="1" x14ac:dyDescent="0.25">
      <c r="A392" s="48"/>
      <c r="B392" s="48"/>
      <c r="O392" s="16"/>
    </row>
    <row r="393" spans="1:15" ht="15.75" customHeight="1" x14ac:dyDescent="0.25">
      <c r="A393" s="48"/>
      <c r="B393" s="48"/>
      <c r="O393" s="16"/>
    </row>
    <row r="394" spans="1:15" ht="15.75" customHeight="1" x14ac:dyDescent="0.25">
      <c r="A394" s="48"/>
      <c r="B394" s="48"/>
      <c r="O394" s="16"/>
    </row>
    <row r="395" spans="1:15" ht="15.75" customHeight="1" x14ac:dyDescent="0.25">
      <c r="A395" s="48"/>
      <c r="B395" s="48"/>
      <c r="O395" s="16"/>
    </row>
    <row r="396" spans="1:15" ht="15.75" customHeight="1" x14ac:dyDescent="0.25">
      <c r="A396" s="48"/>
      <c r="B396" s="48"/>
      <c r="O396" s="16"/>
    </row>
    <row r="397" spans="1:15" ht="15.75" customHeight="1" x14ac:dyDescent="0.25">
      <c r="A397" s="48"/>
      <c r="B397" s="48"/>
      <c r="O397" s="16"/>
    </row>
    <row r="398" spans="1:15" ht="15.75" customHeight="1" x14ac:dyDescent="0.25">
      <c r="A398" s="48"/>
      <c r="B398" s="48"/>
      <c r="O398" s="16"/>
    </row>
    <row r="399" spans="1:15" ht="15.75" customHeight="1" x14ac:dyDescent="0.25">
      <c r="A399" s="48"/>
      <c r="B399" s="48"/>
      <c r="O399" s="16"/>
    </row>
    <row r="400" spans="1:15" ht="15.75" customHeight="1" x14ac:dyDescent="0.25">
      <c r="A400" s="48"/>
      <c r="B400" s="48"/>
      <c r="O400" s="16"/>
    </row>
    <row r="401" spans="1:15" ht="15.75" customHeight="1" x14ac:dyDescent="0.25">
      <c r="A401" s="48"/>
      <c r="B401" s="48"/>
      <c r="O401" s="16"/>
    </row>
    <row r="402" spans="1:15" ht="15.75" customHeight="1" x14ac:dyDescent="0.25">
      <c r="A402" s="48"/>
      <c r="B402" s="48"/>
      <c r="O402" s="16"/>
    </row>
    <row r="403" spans="1:15" ht="15.75" customHeight="1" x14ac:dyDescent="0.25">
      <c r="A403" s="48"/>
      <c r="B403" s="48"/>
      <c r="O403" s="16"/>
    </row>
    <row r="404" spans="1:15" ht="15.75" customHeight="1" x14ac:dyDescent="0.25">
      <c r="A404" s="48"/>
      <c r="B404" s="48"/>
      <c r="O404" s="16"/>
    </row>
    <row r="405" spans="1:15" ht="15.75" customHeight="1" x14ac:dyDescent="0.25">
      <c r="A405" s="48"/>
      <c r="B405" s="48"/>
      <c r="O405" s="16"/>
    </row>
    <row r="406" spans="1:15" ht="15.75" customHeight="1" x14ac:dyDescent="0.25">
      <c r="A406" s="48"/>
      <c r="B406" s="48"/>
      <c r="O406" s="16"/>
    </row>
    <row r="407" spans="1:15" ht="15.75" customHeight="1" x14ac:dyDescent="0.25">
      <c r="A407" s="48"/>
      <c r="B407" s="48"/>
      <c r="O407" s="16"/>
    </row>
    <row r="408" spans="1:15" ht="15.75" customHeight="1" x14ac:dyDescent="0.25">
      <c r="A408" s="48"/>
      <c r="B408" s="48"/>
      <c r="O408" s="16"/>
    </row>
    <row r="409" spans="1:15" ht="15.75" customHeight="1" x14ac:dyDescent="0.25">
      <c r="A409" s="48"/>
      <c r="B409" s="48"/>
      <c r="O409" s="16"/>
    </row>
    <row r="410" spans="1:15" ht="15.75" customHeight="1" x14ac:dyDescent="0.25">
      <c r="A410" s="48"/>
      <c r="B410" s="48"/>
      <c r="O410" s="16"/>
    </row>
    <row r="411" spans="1:15" ht="15.75" customHeight="1" x14ac:dyDescent="0.25">
      <c r="A411" s="48"/>
      <c r="B411" s="48"/>
      <c r="O411" s="16"/>
    </row>
    <row r="412" spans="1:15" ht="15.75" customHeight="1" x14ac:dyDescent="0.25">
      <c r="A412" s="48"/>
      <c r="B412" s="48"/>
      <c r="O412" s="16"/>
    </row>
    <row r="413" spans="1:15" ht="15.75" customHeight="1" x14ac:dyDescent="0.25">
      <c r="A413" s="48"/>
      <c r="B413" s="48"/>
      <c r="O413" s="16"/>
    </row>
    <row r="414" spans="1:15" ht="15.75" customHeight="1" x14ac:dyDescent="0.25">
      <c r="A414" s="48"/>
      <c r="B414" s="48"/>
      <c r="O414" s="16"/>
    </row>
    <row r="415" spans="1:15" ht="15.75" customHeight="1" x14ac:dyDescent="0.25">
      <c r="A415" s="48"/>
      <c r="B415" s="48"/>
      <c r="O415" s="16"/>
    </row>
    <row r="416" spans="1:15" ht="15.75" customHeight="1" x14ac:dyDescent="0.25">
      <c r="A416" s="48"/>
      <c r="B416" s="48"/>
      <c r="O416" s="16"/>
    </row>
    <row r="417" spans="1:15" ht="15.75" customHeight="1" x14ac:dyDescent="0.25">
      <c r="A417" s="48"/>
      <c r="B417" s="48"/>
      <c r="O417" s="16"/>
    </row>
    <row r="418" spans="1:15" ht="15.75" customHeight="1" x14ac:dyDescent="0.25">
      <c r="A418" s="48"/>
      <c r="B418" s="48"/>
      <c r="O418" s="16"/>
    </row>
    <row r="419" spans="1:15" ht="15.75" customHeight="1" x14ac:dyDescent="0.25">
      <c r="A419" s="48"/>
      <c r="B419" s="48"/>
      <c r="O419" s="16"/>
    </row>
    <row r="420" spans="1:15" ht="15.75" customHeight="1" x14ac:dyDescent="0.25">
      <c r="A420" s="48"/>
      <c r="B420" s="48"/>
      <c r="O420" s="16"/>
    </row>
    <row r="421" spans="1:15" ht="15.75" customHeight="1" x14ac:dyDescent="0.25">
      <c r="A421" s="48"/>
      <c r="B421" s="48"/>
      <c r="O421" s="16"/>
    </row>
    <row r="422" spans="1:15" ht="15.75" customHeight="1" x14ac:dyDescent="0.25">
      <c r="A422" s="48"/>
      <c r="B422" s="48"/>
      <c r="O422" s="16"/>
    </row>
    <row r="423" spans="1:15" ht="15.75" customHeight="1" x14ac:dyDescent="0.25">
      <c r="A423" s="48"/>
      <c r="B423" s="48"/>
      <c r="O423" s="16"/>
    </row>
    <row r="424" spans="1:15" ht="15.75" customHeight="1" x14ac:dyDescent="0.25">
      <c r="A424" s="48"/>
      <c r="B424" s="48"/>
      <c r="O424" s="16"/>
    </row>
    <row r="425" spans="1:15" ht="15.75" customHeight="1" x14ac:dyDescent="0.25">
      <c r="A425" s="48"/>
      <c r="B425" s="48"/>
      <c r="O425" s="16"/>
    </row>
    <row r="426" spans="1:15" ht="15.75" customHeight="1" x14ac:dyDescent="0.25">
      <c r="A426" s="48"/>
      <c r="B426" s="48"/>
      <c r="O426" s="16"/>
    </row>
    <row r="427" spans="1:15" ht="15.75" customHeight="1" x14ac:dyDescent="0.25">
      <c r="A427" s="48"/>
      <c r="B427" s="48"/>
      <c r="O427" s="16"/>
    </row>
    <row r="428" spans="1:15" ht="15.75" customHeight="1" x14ac:dyDescent="0.25">
      <c r="A428" s="48"/>
      <c r="B428" s="48"/>
      <c r="O428" s="16"/>
    </row>
    <row r="429" spans="1:15" ht="15.75" customHeight="1" x14ac:dyDescent="0.25">
      <c r="A429" s="48"/>
      <c r="B429" s="48"/>
      <c r="O429" s="16"/>
    </row>
    <row r="430" spans="1:15" ht="15.75" customHeight="1" x14ac:dyDescent="0.25">
      <c r="A430" s="48"/>
      <c r="B430" s="48"/>
      <c r="O430" s="16"/>
    </row>
    <row r="431" spans="1:15" ht="15.75" customHeight="1" x14ac:dyDescent="0.25">
      <c r="A431" s="48"/>
      <c r="B431" s="48"/>
      <c r="O431" s="16"/>
    </row>
    <row r="432" spans="1:15" ht="15.75" customHeight="1" x14ac:dyDescent="0.25">
      <c r="A432" s="48"/>
      <c r="B432" s="48"/>
      <c r="O432" s="16"/>
    </row>
    <row r="433" spans="1:15" ht="15.75" customHeight="1" x14ac:dyDescent="0.25">
      <c r="A433" s="48"/>
      <c r="B433" s="48"/>
      <c r="O433" s="16"/>
    </row>
    <row r="434" spans="1:15" ht="15.75" customHeight="1" x14ac:dyDescent="0.25">
      <c r="A434" s="48"/>
      <c r="B434" s="48"/>
      <c r="O434" s="16"/>
    </row>
    <row r="435" spans="1:15" ht="15.75" customHeight="1" x14ac:dyDescent="0.25">
      <c r="A435" s="48"/>
      <c r="B435" s="48"/>
      <c r="O435" s="16"/>
    </row>
    <row r="436" spans="1:15" ht="15.75" customHeight="1" x14ac:dyDescent="0.25">
      <c r="A436" s="48"/>
      <c r="B436" s="48"/>
      <c r="O436" s="16"/>
    </row>
    <row r="437" spans="1:15" ht="15.75" customHeight="1" x14ac:dyDescent="0.25">
      <c r="A437" s="48"/>
      <c r="B437" s="48"/>
      <c r="O437" s="16"/>
    </row>
    <row r="438" spans="1:15" ht="15.75" customHeight="1" x14ac:dyDescent="0.25">
      <c r="A438" s="48"/>
      <c r="B438" s="48"/>
      <c r="O438" s="16"/>
    </row>
    <row r="439" spans="1:15" ht="15.75" customHeight="1" x14ac:dyDescent="0.25">
      <c r="A439" s="48"/>
      <c r="B439" s="48"/>
      <c r="O439" s="16"/>
    </row>
    <row r="440" spans="1:15" ht="15.75" customHeight="1" x14ac:dyDescent="0.25">
      <c r="A440" s="48"/>
      <c r="B440" s="48"/>
      <c r="O440" s="16"/>
    </row>
    <row r="441" spans="1:15" ht="15.75" customHeight="1" x14ac:dyDescent="0.25">
      <c r="A441" s="48"/>
      <c r="B441" s="48"/>
      <c r="O441" s="16"/>
    </row>
    <row r="442" spans="1:15" ht="15.75" customHeight="1" x14ac:dyDescent="0.25">
      <c r="A442" s="48"/>
      <c r="B442" s="48"/>
      <c r="O442" s="16"/>
    </row>
    <row r="443" spans="1:15" ht="15.75" customHeight="1" x14ac:dyDescent="0.25">
      <c r="A443" s="48"/>
      <c r="B443" s="48"/>
      <c r="O443" s="16"/>
    </row>
    <row r="444" spans="1:15" ht="15.75" customHeight="1" x14ac:dyDescent="0.25">
      <c r="A444" s="48"/>
      <c r="B444" s="48"/>
      <c r="O444" s="16"/>
    </row>
    <row r="445" spans="1:15" ht="15.75" customHeight="1" x14ac:dyDescent="0.25">
      <c r="A445" s="48"/>
      <c r="B445" s="48"/>
      <c r="O445" s="16"/>
    </row>
    <row r="446" spans="1:15" ht="15.75" customHeight="1" x14ac:dyDescent="0.25">
      <c r="A446" s="48"/>
      <c r="B446" s="48"/>
      <c r="O446" s="16"/>
    </row>
    <row r="447" spans="1:15" ht="15.75" customHeight="1" x14ac:dyDescent="0.25">
      <c r="A447" s="48"/>
      <c r="B447" s="48"/>
      <c r="O447" s="16"/>
    </row>
    <row r="448" spans="1:15" ht="15.75" customHeight="1" x14ac:dyDescent="0.25">
      <c r="A448" s="48"/>
      <c r="B448" s="48"/>
      <c r="O448" s="16"/>
    </row>
    <row r="449" spans="1:15" ht="15.75" customHeight="1" x14ac:dyDescent="0.25">
      <c r="A449" s="48"/>
      <c r="B449" s="48"/>
      <c r="O449" s="16"/>
    </row>
    <row r="450" spans="1:15" ht="15.75" customHeight="1" x14ac:dyDescent="0.25">
      <c r="A450" s="48"/>
      <c r="B450" s="48"/>
      <c r="O450" s="16"/>
    </row>
    <row r="451" spans="1:15" ht="15.75" customHeight="1" x14ac:dyDescent="0.25">
      <c r="A451" s="48"/>
      <c r="B451" s="48"/>
      <c r="O451" s="16"/>
    </row>
    <row r="452" spans="1:15" ht="15.75" customHeight="1" x14ac:dyDescent="0.25">
      <c r="A452" s="48"/>
      <c r="B452" s="48"/>
      <c r="O452" s="16"/>
    </row>
    <row r="453" spans="1:15" ht="15.75" customHeight="1" x14ac:dyDescent="0.25">
      <c r="A453" s="48"/>
      <c r="B453" s="48"/>
      <c r="O453" s="16"/>
    </row>
    <row r="454" spans="1:15" ht="15.75" customHeight="1" x14ac:dyDescent="0.25">
      <c r="A454" s="48"/>
      <c r="B454" s="48"/>
      <c r="O454" s="16"/>
    </row>
    <row r="455" spans="1:15" ht="15.75" customHeight="1" x14ac:dyDescent="0.25">
      <c r="A455" s="48"/>
      <c r="B455" s="48"/>
      <c r="O455" s="16"/>
    </row>
    <row r="456" spans="1:15" ht="15.75" customHeight="1" x14ac:dyDescent="0.25">
      <c r="A456" s="48"/>
      <c r="B456" s="48"/>
      <c r="O456" s="16"/>
    </row>
    <row r="457" spans="1:15" ht="15.75" customHeight="1" x14ac:dyDescent="0.25">
      <c r="A457" s="48"/>
      <c r="B457" s="48"/>
      <c r="O457" s="16"/>
    </row>
    <row r="458" spans="1:15" ht="15.75" customHeight="1" x14ac:dyDescent="0.25">
      <c r="A458" s="48"/>
      <c r="B458" s="48"/>
      <c r="O458" s="16"/>
    </row>
    <row r="459" spans="1:15" ht="15.75" customHeight="1" x14ac:dyDescent="0.25">
      <c r="A459" s="48"/>
      <c r="B459" s="48"/>
      <c r="O459" s="16"/>
    </row>
    <row r="460" spans="1:15" ht="15.75" customHeight="1" x14ac:dyDescent="0.25">
      <c r="A460" s="48"/>
      <c r="B460" s="48"/>
      <c r="O460" s="16"/>
    </row>
    <row r="461" spans="1:15" ht="15.75" customHeight="1" x14ac:dyDescent="0.25">
      <c r="A461" s="48"/>
      <c r="B461" s="48"/>
      <c r="O461" s="16"/>
    </row>
    <row r="462" spans="1:15" ht="15.75" customHeight="1" x14ac:dyDescent="0.25">
      <c r="A462" s="48"/>
      <c r="B462" s="48"/>
      <c r="O462" s="16"/>
    </row>
    <row r="463" spans="1:15" ht="15.75" customHeight="1" x14ac:dyDescent="0.25">
      <c r="A463" s="48"/>
      <c r="B463" s="48"/>
      <c r="O463" s="16"/>
    </row>
    <row r="464" spans="1:15" ht="15.75" customHeight="1" x14ac:dyDescent="0.25">
      <c r="A464" s="48"/>
      <c r="B464" s="48"/>
      <c r="O464" s="16"/>
    </row>
    <row r="465" spans="1:15" ht="15.75" customHeight="1" x14ac:dyDescent="0.25">
      <c r="A465" s="48"/>
      <c r="B465" s="48"/>
      <c r="O465" s="16"/>
    </row>
    <row r="466" spans="1:15" ht="15.75" customHeight="1" x14ac:dyDescent="0.25">
      <c r="A466" s="48"/>
      <c r="B466" s="48"/>
      <c r="O466" s="16"/>
    </row>
    <row r="467" spans="1:15" ht="15.75" customHeight="1" x14ac:dyDescent="0.25">
      <c r="A467" s="48"/>
      <c r="B467" s="48"/>
      <c r="O467" s="16"/>
    </row>
    <row r="468" spans="1:15" ht="15.75" customHeight="1" x14ac:dyDescent="0.25">
      <c r="A468" s="48"/>
      <c r="B468" s="48"/>
      <c r="O468" s="16"/>
    </row>
    <row r="469" spans="1:15" ht="15.75" customHeight="1" x14ac:dyDescent="0.25">
      <c r="A469" s="48"/>
      <c r="B469" s="48"/>
      <c r="O469" s="16"/>
    </row>
    <row r="470" spans="1:15" ht="15.75" customHeight="1" x14ac:dyDescent="0.25">
      <c r="A470" s="48"/>
      <c r="B470" s="48"/>
      <c r="O470" s="16"/>
    </row>
    <row r="471" spans="1:15" ht="15.75" customHeight="1" x14ac:dyDescent="0.25">
      <c r="A471" s="48"/>
      <c r="B471" s="48"/>
      <c r="O471" s="16"/>
    </row>
    <row r="472" spans="1:15" ht="15.75" customHeight="1" x14ac:dyDescent="0.25">
      <c r="A472" s="48"/>
      <c r="B472" s="48"/>
      <c r="O472" s="16"/>
    </row>
    <row r="473" spans="1:15" ht="15.75" customHeight="1" x14ac:dyDescent="0.25">
      <c r="A473" s="48"/>
      <c r="B473" s="48"/>
      <c r="O473" s="16"/>
    </row>
    <row r="474" spans="1:15" ht="15.75" customHeight="1" x14ac:dyDescent="0.25">
      <c r="A474" s="48"/>
      <c r="B474" s="48"/>
      <c r="O474" s="16"/>
    </row>
    <row r="475" spans="1:15" ht="15.75" customHeight="1" x14ac:dyDescent="0.25">
      <c r="A475" s="48"/>
      <c r="B475" s="48"/>
      <c r="O475" s="16"/>
    </row>
    <row r="476" spans="1:15" ht="15.75" customHeight="1" x14ac:dyDescent="0.25">
      <c r="A476" s="48"/>
      <c r="B476" s="48"/>
      <c r="O476" s="16"/>
    </row>
    <row r="477" spans="1:15" ht="15.75" customHeight="1" x14ac:dyDescent="0.25">
      <c r="A477" s="48"/>
      <c r="B477" s="48"/>
      <c r="O477" s="16"/>
    </row>
    <row r="478" spans="1:15" ht="15.75" customHeight="1" x14ac:dyDescent="0.25">
      <c r="A478" s="48"/>
      <c r="B478" s="48"/>
      <c r="O478" s="16"/>
    </row>
    <row r="479" spans="1:15" ht="15.75" customHeight="1" x14ac:dyDescent="0.25">
      <c r="A479" s="48"/>
      <c r="B479" s="48"/>
      <c r="O479" s="16"/>
    </row>
    <row r="480" spans="1:15" ht="15.75" customHeight="1" x14ac:dyDescent="0.25">
      <c r="A480" s="48"/>
      <c r="B480" s="48"/>
      <c r="O480" s="16"/>
    </row>
    <row r="481" spans="1:15" ht="15.75" customHeight="1" x14ac:dyDescent="0.25">
      <c r="A481" s="48"/>
      <c r="B481" s="48"/>
      <c r="O481" s="16"/>
    </row>
    <row r="482" spans="1:15" ht="15.75" customHeight="1" x14ac:dyDescent="0.25">
      <c r="A482" s="48"/>
      <c r="B482" s="48"/>
      <c r="O482" s="16"/>
    </row>
    <row r="483" spans="1:15" ht="15.75" customHeight="1" x14ac:dyDescent="0.25">
      <c r="A483" s="48"/>
      <c r="B483" s="48"/>
      <c r="O483" s="16"/>
    </row>
    <row r="484" spans="1:15" ht="15.75" customHeight="1" x14ac:dyDescent="0.25">
      <c r="A484" s="48"/>
      <c r="B484" s="48"/>
      <c r="O484" s="16"/>
    </row>
    <row r="485" spans="1:15" ht="15.75" customHeight="1" x14ac:dyDescent="0.25">
      <c r="A485" s="48"/>
      <c r="B485" s="48"/>
      <c r="O485" s="16"/>
    </row>
    <row r="486" spans="1:15" ht="15.75" customHeight="1" x14ac:dyDescent="0.25">
      <c r="A486" s="48"/>
      <c r="B486" s="48"/>
      <c r="O486" s="16"/>
    </row>
    <row r="487" spans="1:15" ht="15.75" customHeight="1" x14ac:dyDescent="0.25">
      <c r="A487" s="48"/>
      <c r="B487" s="48"/>
      <c r="O487" s="16"/>
    </row>
    <row r="488" spans="1:15" ht="15.75" customHeight="1" x14ac:dyDescent="0.25">
      <c r="A488" s="48"/>
      <c r="B488" s="48"/>
      <c r="O488" s="16"/>
    </row>
    <row r="489" spans="1:15" ht="15.75" customHeight="1" x14ac:dyDescent="0.25">
      <c r="A489" s="48"/>
      <c r="B489" s="48"/>
      <c r="O489" s="16"/>
    </row>
    <row r="490" spans="1:15" ht="15.75" customHeight="1" x14ac:dyDescent="0.25">
      <c r="A490" s="48"/>
      <c r="B490" s="48"/>
      <c r="O490" s="16"/>
    </row>
    <row r="491" spans="1:15" ht="15.75" customHeight="1" x14ac:dyDescent="0.25">
      <c r="A491" s="48"/>
      <c r="B491" s="48"/>
      <c r="O491" s="16"/>
    </row>
    <row r="492" spans="1:15" ht="15.75" customHeight="1" x14ac:dyDescent="0.25">
      <c r="A492" s="48"/>
      <c r="B492" s="48"/>
      <c r="O492" s="16"/>
    </row>
    <row r="493" spans="1:15" ht="15.75" customHeight="1" x14ac:dyDescent="0.25">
      <c r="A493" s="48"/>
      <c r="B493" s="48"/>
      <c r="O493" s="16"/>
    </row>
    <row r="494" spans="1:15" ht="15.75" customHeight="1" x14ac:dyDescent="0.25">
      <c r="A494" s="48"/>
      <c r="B494" s="48"/>
      <c r="O494" s="16"/>
    </row>
    <row r="495" spans="1:15" ht="15.75" customHeight="1" x14ac:dyDescent="0.25">
      <c r="A495" s="48"/>
      <c r="B495" s="48"/>
      <c r="O495" s="16"/>
    </row>
    <row r="496" spans="1:15" ht="15.75" customHeight="1" x14ac:dyDescent="0.25">
      <c r="A496" s="48"/>
      <c r="B496" s="48"/>
      <c r="O496" s="16"/>
    </row>
    <row r="497" spans="1:15" ht="15.75" customHeight="1" x14ac:dyDescent="0.25">
      <c r="A497" s="48"/>
      <c r="B497" s="48"/>
      <c r="O497" s="16"/>
    </row>
    <row r="498" spans="1:15" ht="15.75" customHeight="1" x14ac:dyDescent="0.25">
      <c r="A498" s="48"/>
      <c r="B498" s="48"/>
      <c r="O498" s="16"/>
    </row>
    <row r="499" spans="1:15" ht="15.75" customHeight="1" x14ac:dyDescent="0.25">
      <c r="A499" s="48"/>
      <c r="B499" s="48"/>
      <c r="O499" s="16"/>
    </row>
    <row r="500" spans="1:15" ht="15.75" customHeight="1" x14ac:dyDescent="0.25">
      <c r="A500" s="48"/>
      <c r="B500" s="48"/>
      <c r="O500" s="16"/>
    </row>
    <row r="501" spans="1:15" ht="15.75" customHeight="1" x14ac:dyDescent="0.25">
      <c r="A501" s="48"/>
      <c r="B501" s="48"/>
      <c r="O501" s="16"/>
    </row>
    <row r="502" spans="1:15" ht="15.75" customHeight="1" x14ac:dyDescent="0.25">
      <c r="A502" s="48"/>
      <c r="B502" s="48"/>
      <c r="O502" s="16"/>
    </row>
    <row r="503" spans="1:15" ht="15.75" customHeight="1" x14ac:dyDescent="0.25">
      <c r="A503" s="48"/>
      <c r="B503" s="48"/>
      <c r="O503" s="16"/>
    </row>
    <row r="504" spans="1:15" ht="15.75" customHeight="1" x14ac:dyDescent="0.25">
      <c r="A504" s="48"/>
      <c r="B504" s="48"/>
      <c r="O504" s="16"/>
    </row>
    <row r="505" spans="1:15" ht="15.75" customHeight="1" x14ac:dyDescent="0.25">
      <c r="A505" s="48"/>
      <c r="B505" s="48"/>
      <c r="O505" s="16"/>
    </row>
    <row r="506" spans="1:15" ht="15.75" customHeight="1" x14ac:dyDescent="0.25">
      <c r="A506" s="48"/>
      <c r="B506" s="48"/>
      <c r="O506" s="16"/>
    </row>
    <row r="507" spans="1:15" ht="15.75" customHeight="1" x14ac:dyDescent="0.25">
      <c r="A507" s="48"/>
      <c r="B507" s="48"/>
      <c r="O507" s="16"/>
    </row>
    <row r="508" spans="1:15" ht="15.75" customHeight="1" x14ac:dyDescent="0.25">
      <c r="A508" s="48"/>
      <c r="B508" s="48"/>
      <c r="O508" s="16"/>
    </row>
    <row r="509" spans="1:15" ht="15.75" customHeight="1" x14ac:dyDescent="0.25">
      <c r="A509" s="48"/>
      <c r="B509" s="48"/>
      <c r="O509" s="16"/>
    </row>
    <row r="510" spans="1:15" ht="15.75" customHeight="1" x14ac:dyDescent="0.25">
      <c r="A510" s="48"/>
      <c r="B510" s="48"/>
      <c r="O510" s="16"/>
    </row>
    <row r="511" spans="1:15" ht="15.75" customHeight="1" x14ac:dyDescent="0.25">
      <c r="A511" s="48"/>
      <c r="B511" s="48"/>
      <c r="O511" s="16"/>
    </row>
    <row r="512" spans="1:15" ht="15.75" customHeight="1" x14ac:dyDescent="0.25">
      <c r="A512" s="48"/>
      <c r="B512" s="48"/>
      <c r="O512" s="16"/>
    </row>
    <row r="513" spans="1:15" ht="15.75" customHeight="1" x14ac:dyDescent="0.25">
      <c r="A513" s="48"/>
      <c r="B513" s="48"/>
      <c r="O513" s="16"/>
    </row>
    <row r="514" spans="1:15" ht="15.75" customHeight="1" x14ac:dyDescent="0.25">
      <c r="A514" s="48"/>
      <c r="B514" s="48"/>
      <c r="O514" s="16"/>
    </row>
    <row r="515" spans="1:15" ht="15.75" customHeight="1" x14ac:dyDescent="0.25">
      <c r="A515" s="48"/>
      <c r="B515" s="48"/>
      <c r="O515" s="16"/>
    </row>
    <row r="516" spans="1:15" ht="15.75" customHeight="1" x14ac:dyDescent="0.25">
      <c r="A516" s="48"/>
      <c r="B516" s="48"/>
      <c r="O516" s="16"/>
    </row>
    <row r="517" spans="1:15" ht="15.75" customHeight="1" x14ac:dyDescent="0.25">
      <c r="A517" s="48"/>
      <c r="B517" s="48"/>
      <c r="O517" s="16"/>
    </row>
    <row r="518" spans="1:15" ht="15.75" customHeight="1" x14ac:dyDescent="0.25">
      <c r="A518" s="48"/>
      <c r="B518" s="48"/>
      <c r="O518" s="16"/>
    </row>
    <row r="519" spans="1:15" ht="15.75" customHeight="1" x14ac:dyDescent="0.25">
      <c r="A519" s="48"/>
      <c r="B519" s="48"/>
      <c r="O519" s="16"/>
    </row>
    <row r="520" spans="1:15" ht="15.75" customHeight="1" x14ac:dyDescent="0.25">
      <c r="A520" s="48"/>
      <c r="B520" s="48"/>
      <c r="O520" s="16"/>
    </row>
    <row r="521" spans="1:15" ht="15.75" customHeight="1" x14ac:dyDescent="0.25">
      <c r="A521" s="48"/>
      <c r="B521" s="48"/>
      <c r="O521" s="16"/>
    </row>
    <row r="522" spans="1:15" ht="15.75" customHeight="1" x14ac:dyDescent="0.25">
      <c r="A522" s="48"/>
      <c r="B522" s="48"/>
      <c r="O522" s="16"/>
    </row>
    <row r="523" spans="1:15" ht="15.75" customHeight="1" x14ac:dyDescent="0.25">
      <c r="A523" s="48"/>
      <c r="B523" s="48"/>
      <c r="O523" s="16"/>
    </row>
    <row r="524" spans="1:15" ht="15.75" customHeight="1" x14ac:dyDescent="0.25">
      <c r="A524" s="48"/>
      <c r="B524" s="48"/>
      <c r="O524" s="16"/>
    </row>
    <row r="525" spans="1:15" ht="15.75" customHeight="1" x14ac:dyDescent="0.25">
      <c r="A525" s="48"/>
      <c r="B525" s="48"/>
      <c r="O525" s="16"/>
    </row>
    <row r="526" spans="1:15" ht="15.75" customHeight="1" x14ac:dyDescent="0.25">
      <c r="A526" s="48"/>
      <c r="B526" s="48"/>
      <c r="O526" s="16"/>
    </row>
    <row r="527" spans="1:15" ht="15.75" customHeight="1" x14ac:dyDescent="0.25">
      <c r="A527" s="48"/>
      <c r="B527" s="48"/>
      <c r="O527" s="16"/>
    </row>
    <row r="528" spans="1:15" ht="15.75" customHeight="1" x14ac:dyDescent="0.25">
      <c r="A528" s="48"/>
      <c r="B528" s="48"/>
      <c r="O528" s="16"/>
    </row>
    <row r="529" spans="1:15" ht="15.75" customHeight="1" x14ac:dyDescent="0.25">
      <c r="A529" s="48"/>
      <c r="B529" s="48"/>
      <c r="O529" s="16"/>
    </row>
    <row r="530" spans="1:15" ht="15.75" customHeight="1" x14ac:dyDescent="0.25">
      <c r="A530" s="48"/>
      <c r="B530" s="48"/>
      <c r="O530" s="16"/>
    </row>
    <row r="531" spans="1:15" ht="15.75" customHeight="1" x14ac:dyDescent="0.25">
      <c r="A531" s="48"/>
      <c r="B531" s="48"/>
      <c r="O531" s="16"/>
    </row>
    <row r="532" spans="1:15" ht="15.75" customHeight="1" x14ac:dyDescent="0.25">
      <c r="A532" s="48"/>
      <c r="B532" s="48"/>
      <c r="O532" s="16"/>
    </row>
    <row r="533" spans="1:15" ht="15.75" customHeight="1" x14ac:dyDescent="0.25">
      <c r="A533" s="48"/>
      <c r="B533" s="48"/>
      <c r="O533" s="16"/>
    </row>
    <row r="534" spans="1:15" ht="15.75" customHeight="1" x14ac:dyDescent="0.25">
      <c r="A534" s="48"/>
      <c r="B534" s="48"/>
      <c r="O534" s="16"/>
    </row>
    <row r="535" spans="1:15" ht="15.75" customHeight="1" x14ac:dyDescent="0.25">
      <c r="A535" s="48"/>
      <c r="B535" s="48"/>
      <c r="O535" s="16"/>
    </row>
    <row r="536" spans="1:15" ht="15.75" customHeight="1" x14ac:dyDescent="0.25">
      <c r="A536" s="48"/>
      <c r="B536" s="48"/>
      <c r="O536" s="16"/>
    </row>
    <row r="537" spans="1:15" ht="15.75" customHeight="1" x14ac:dyDescent="0.25">
      <c r="A537" s="48"/>
      <c r="B537" s="48"/>
      <c r="O537" s="16"/>
    </row>
    <row r="538" spans="1:15" ht="15.75" customHeight="1" x14ac:dyDescent="0.25">
      <c r="A538" s="48"/>
      <c r="B538" s="48"/>
      <c r="O538" s="16"/>
    </row>
    <row r="539" spans="1:15" ht="15.75" customHeight="1" x14ac:dyDescent="0.25">
      <c r="A539" s="48"/>
      <c r="B539" s="48"/>
      <c r="O539" s="16"/>
    </row>
    <row r="540" spans="1:15" ht="15.75" customHeight="1" x14ac:dyDescent="0.25">
      <c r="A540" s="48"/>
      <c r="B540" s="48"/>
      <c r="O540" s="16"/>
    </row>
    <row r="541" spans="1:15" ht="15.75" customHeight="1" x14ac:dyDescent="0.25">
      <c r="A541" s="48"/>
      <c r="B541" s="48"/>
      <c r="O541" s="16"/>
    </row>
    <row r="542" spans="1:15" ht="15.75" customHeight="1" x14ac:dyDescent="0.25">
      <c r="A542" s="48"/>
      <c r="B542" s="48"/>
      <c r="O542" s="16"/>
    </row>
    <row r="543" spans="1:15" ht="15.75" customHeight="1" x14ac:dyDescent="0.25">
      <c r="A543" s="48"/>
      <c r="B543" s="48"/>
      <c r="O543" s="16"/>
    </row>
    <row r="544" spans="1:15" ht="15.75" customHeight="1" x14ac:dyDescent="0.25">
      <c r="A544" s="48"/>
      <c r="B544" s="48"/>
      <c r="O544" s="16"/>
    </row>
    <row r="545" spans="1:15" ht="15.75" customHeight="1" x14ac:dyDescent="0.25">
      <c r="A545" s="48"/>
      <c r="B545" s="48"/>
      <c r="O545" s="16"/>
    </row>
    <row r="546" spans="1:15" ht="15.75" customHeight="1" x14ac:dyDescent="0.25">
      <c r="A546" s="48"/>
      <c r="B546" s="48"/>
      <c r="O546" s="16"/>
    </row>
    <row r="547" spans="1:15" ht="15.75" customHeight="1" x14ac:dyDescent="0.25">
      <c r="A547" s="48"/>
      <c r="B547" s="48"/>
      <c r="O547" s="16"/>
    </row>
    <row r="548" spans="1:15" ht="15.75" customHeight="1" x14ac:dyDescent="0.25">
      <c r="A548" s="48"/>
      <c r="B548" s="48"/>
      <c r="O548" s="16"/>
    </row>
    <row r="549" spans="1:15" ht="15.75" customHeight="1" x14ac:dyDescent="0.25">
      <c r="A549" s="48"/>
      <c r="B549" s="48"/>
      <c r="O549" s="16"/>
    </row>
    <row r="550" spans="1:15" ht="15.75" customHeight="1" x14ac:dyDescent="0.25">
      <c r="A550" s="48"/>
      <c r="B550" s="48"/>
      <c r="O550" s="16"/>
    </row>
    <row r="551" spans="1:15" ht="15.75" customHeight="1" x14ac:dyDescent="0.25">
      <c r="A551" s="48"/>
      <c r="B551" s="48"/>
      <c r="O551" s="16"/>
    </row>
    <row r="552" spans="1:15" ht="15.75" customHeight="1" x14ac:dyDescent="0.25">
      <c r="A552" s="48"/>
      <c r="B552" s="48"/>
      <c r="O552" s="16"/>
    </row>
    <row r="553" spans="1:15" ht="15.75" customHeight="1" x14ac:dyDescent="0.25">
      <c r="A553" s="48"/>
      <c r="B553" s="48"/>
      <c r="O553" s="16"/>
    </row>
    <row r="554" spans="1:15" ht="15.75" customHeight="1" x14ac:dyDescent="0.25">
      <c r="A554" s="48"/>
      <c r="B554" s="48"/>
      <c r="O554" s="16"/>
    </row>
    <row r="555" spans="1:15" ht="15.75" customHeight="1" x14ac:dyDescent="0.25">
      <c r="A555" s="48"/>
      <c r="B555" s="48"/>
      <c r="O555" s="16"/>
    </row>
    <row r="556" spans="1:15" ht="15.75" customHeight="1" x14ac:dyDescent="0.25">
      <c r="A556" s="48"/>
      <c r="B556" s="48"/>
      <c r="O556" s="16"/>
    </row>
    <row r="557" spans="1:15" ht="15.75" customHeight="1" x14ac:dyDescent="0.25">
      <c r="A557" s="48"/>
      <c r="B557" s="48"/>
      <c r="O557" s="16"/>
    </row>
    <row r="558" spans="1:15" ht="15.75" customHeight="1" x14ac:dyDescent="0.25">
      <c r="A558" s="48"/>
      <c r="B558" s="48"/>
      <c r="O558" s="16"/>
    </row>
    <row r="559" spans="1:15" ht="15.75" customHeight="1" x14ac:dyDescent="0.25">
      <c r="A559" s="48"/>
      <c r="B559" s="48"/>
      <c r="O559" s="16"/>
    </row>
    <row r="560" spans="1:15" ht="15.75" customHeight="1" x14ac:dyDescent="0.25">
      <c r="A560" s="48"/>
      <c r="B560" s="48"/>
      <c r="O560" s="16"/>
    </row>
    <row r="561" spans="1:15" ht="15.75" customHeight="1" x14ac:dyDescent="0.25">
      <c r="A561" s="48"/>
      <c r="B561" s="48"/>
      <c r="O561" s="16"/>
    </row>
    <row r="562" spans="1:15" ht="15.75" customHeight="1" x14ac:dyDescent="0.25">
      <c r="A562" s="48"/>
      <c r="B562" s="48"/>
      <c r="O562" s="16"/>
    </row>
    <row r="563" spans="1:15" ht="15.75" customHeight="1" x14ac:dyDescent="0.25">
      <c r="A563" s="48"/>
      <c r="B563" s="48"/>
      <c r="O563" s="16"/>
    </row>
    <row r="564" spans="1:15" ht="15.75" customHeight="1" x14ac:dyDescent="0.25">
      <c r="A564" s="48"/>
      <c r="B564" s="48"/>
      <c r="O564" s="16"/>
    </row>
    <row r="565" spans="1:15" ht="15.75" customHeight="1" x14ac:dyDescent="0.25">
      <c r="A565" s="48"/>
      <c r="B565" s="48"/>
      <c r="O565" s="16"/>
    </row>
    <row r="566" spans="1:15" ht="15.75" customHeight="1" x14ac:dyDescent="0.25">
      <c r="A566" s="48"/>
      <c r="B566" s="48"/>
      <c r="O566" s="16"/>
    </row>
    <row r="567" spans="1:15" ht="15.75" customHeight="1" x14ac:dyDescent="0.25">
      <c r="A567" s="48"/>
      <c r="B567" s="48"/>
      <c r="O567" s="16"/>
    </row>
    <row r="568" spans="1:15" ht="15.75" customHeight="1" x14ac:dyDescent="0.25">
      <c r="A568" s="48"/>
      <c r="B568" s="48"/>
      <c r="O568" s="16"/>
    </row>
    <row r="569" spans="1:15" ht="15.75" customHeight="1" x14ac:dyDescent="0.25">
      <c r="A569" s="48"/>
      <c r="B569" s="48"/>
      <c r="O569" s="16"/>
    </row>
    <row r="570" spans="1:15" ht="15.75" customHeight="1" x14ac:dyDescent="0.25">
      <c r="A570" s="48"/>
      <c r="B570" s="48"/>
      <c r="O570" s="16"/>
    </row>
    <row r="571" spans="1:15" ht="15.75" customHeight="1" x14ac:dyDescent="0.25">
      <c r="A571" s="48"/>
      <c r="B571" s="48"/>
      <c r="O571" s="16"/>
    </row>
    <row r="572" spans="1:15" ht="15.75" customHeight="1" x14ac:dyDescent="0.25">
      <c r="A572" s="48"/>
      <c r="B572" s="48"/>
      <c r="O572" s="16"/>
    </row>
    <row r="573" spans="1:15" ht="15.75" customHeight="1" x14ac:dyDescent="0.25">
      <c r="A573" s="48"/>
      <c r="B573" s="48"/>
      <c r="O573" s="16"/>
    </row>
    <row r="574" spans="1:15" ht="15.75" customHeight="1" x14ac:dyDescent="0.25">
      <c r="A574" s="48"/>
      <c r="B574" s="48"/>
      <c r="O574" s="16"/>
    </row>
    <row r="575" spans="1:15" ht="15.75" customHeight="1" x14ac:dyDescent="0.25">
      <c r="A575" s="48"/>
      <c r="B575" s="48"/>
      <c r="O575" s="16"/>
    </row>
    <row r="576" spans="1:15" ht="15.75" customHeight="1" x14ac:dyDescent="0.25">
      <c r="A576" s="48"/>
      <c r="B576" s="48"/>
      <c r="O576" s="16"/>
    </row>
    <row r="577" spans="1:15" ht="15.75" customHeight="1" x14ac:dyDescent="0.25">
      <c r="A577" s="48"/>
      <c r="B577" s="48"/>
      <c r="O577" s="16"/>
    </row>
    <row r="578" spans="1:15" ht="15.75" customHeight="1" x14ac:dyDescent="0.25">
      <c r="A578" s="48"/>
      <c r="B578" s="48"/>
      <c r="O578" s="16"/>
    </row>
    <row r="579" spans="1:15" ht="15.75" customHeight="1" x14ac:dyDescent="0.25">
      <c r="A579" s="48"/>
      <c r="B579" s="48"/>
      <c r="O579" s="16"/>
    </row>
    <row r="580" spans="1:15" ht="15.75" customHeight="1" x14ac:dyDescent="0.25">
      <c r="A580" s="48"/>
      <c r="B580" s="48"/>
      <c r="O580" s="16"/>
    </row>
    <row r="581" spans="1:15" ht="15.75" customHeight="1" x14ac:dyDescent="0.25">
      <c r="A581" s="48"/>
      <c r="B581" s="48"/>
      <c r="O581" s="16"/>
    </row>
    <row r="582" spans="1:15" ht="15.75" customHeight="1" x14ac:dyDescent="0.25">
      <c r="A582" s="48"/>
      <c r="B582" s="48"/>
      <c r="O582" s="16"/>
    </row>
    <row r="583" spans="1:15" ht="15.75" customHeight="1" x14ac:dyDescent="0.25">
      <c r="A583" s="48"/>
      <c r="B583" s="48"/>
      <c r="O583" s="16"/>
    </row>
    <row r="584" spans="1:15" ht="15.75" customHeight="1" x14ac:dyDescent="0.25">
      <c r="A584" s="48"/>
      <c r="B584" s="48"/>
      <c r="O584" s="16"/>
    </row>
    <row r="585" spans="1:15" ht="15.75" customHeight="1" x14ac:dyDescent="0.25">
      <c r="A585" s="48"/>
      <c r="B585" s="48"/>
      <c r="O585" s="16"/>
    </row>
    <row r="586" spans="1:15" ht="15.75" customHeight="1" x14ac:dyDescent="0.25">
      <c r="A586" s="48"/>
      <c r="B586" s="48"/>
      <c r="O586" s="16"/>
    </row>
    <row r="587" spans="1:15" ht="15.75" customHeight="1" x14ac:dyDescent="0.25">
      <c r="A587" s="48"/>
      <c r="B587" s="48"/>
      <c r="O587" s="16"/>
    </row>
    <row r="588" spans="1:15" ht="15.75" customHeight="1" x14ac:dyDescent="0.25">
      <c r="A588" s="48"/>
      <c r="B588" s="48"/>
      <c r="O588" s="16"/>
    </row>
    <row r="589" spans="1:15" ht="15.75" customHeight="1" x14ac:dyDescent="0.25">
      <c r="A589" s="48"/>
      <c r="B589" s="48"/>
      <c r="O589" s="16"/>
    </row>
    <row r="590" spans="1:15" ht="15.75" customHeight="1" x14ac:dyDescent="0.25">
      <c r="A590" s="48"/>
      <c r="B590" s="48"/>
      <c r="O590" s="16"/>
    </row>
    <row r="591" spans="1:15" ht="15.75" customHeight="1" x14ac:dyDescent="0.25">
      <c r="A591" s="48"/>
      <c r="B591" s="48"/>
      <c r="O591" s="16"/>
    </row>
    <row r="592" spans="1:15" ht="15.75" customHeight="1" x14ac:dyDescent="0.25">
      <c r="A592" s="48"/>
      <c r="B592" s="48"/>
      <c r="O592" s="16"/>
    </row>
    <row r="593" spans="1:15" ht="15.75" customHeight="1" x14ac:dyDescent="0.25">
      <c r="A593" s="48"/>
      <c r="B593" s="48"/>
      <c r="O593" s="16"/>
    </row>
    <row r="594" spans="1:15" ht="15.75" customHeight="1" x14ac:dyDescent="0.25">
      <c r="A594" s="48"/>
      <c r="B594" s="48"/>
      <c r="O594" s="16"/>
    </row>
    <row r="595" spans="1:15" ht="15.75" customHeight="1" x14ac:dyDescent="0.25">
      <c r="A595" s="48"/>
      <c r="B595" s="48"/>
      <c r="O595" s="16"/>
    </row>
    <row r="596" spans="1:15" ht="15.75" customHeight="1" x14ac:dyDescent="0.25">
      <c r="A596" s="48"/>
      <c r="B596" s="48"/>
      <c r="O596" s="16"/>
    </row>
    <row r="597" spans="1:15" ht="15.75" customHeight="1" x14ac:dyDescent="0.25">
      <c r="A597" s="48"/>
      <c r="B597" s="48"/>
      <c r="O597" s="16"/>
    </row>
    <row r="598" spans="1:15" ht="15.75" customHeight="1" x14ac:dyDescent="0.25">
      <c r="A598" s="48"/>
      <c r="B598" s="48"/>
      <c r="O598" s="16"/>
    </row>
    <row r="599" spans="1:15" ht="15.75" customHeight="1" x14ac:dyDescent="0.25">
      <c r="A599" s="48"/>
      <c r="B599" s="48"/>
      <c r="O599" s="16"/>
    </row>
    <row r="600" spans="1:15" ht="15.75" customHeight="1" x14ac:dyDescent="0.25">
      <c r="A600" s="48"/>
      <c r="B600" s="48"/>
      <c r="O600" s="16"/>
    </row>
    <row r="601" spans="1:15" ht="15.75" customHeight="1" x14ac:dyDescent="0.25">
      <c r="A601" s="48"/>
      <c r="B601" s="48"/>
      <c r="O601" s="16"/>
    </row>
    <row r="602" spans="1:15" ht="15.75" customHeight="1" x14ac:dyDescent="0.25">
      <c r="A602" s="48"/>
      <c r="B602" s="48"/>
      <c r="O602" s="16"/>
    </row>
    <row r="603" spans="1:15" ht="15.75" customHeight="1" x14ac:dyDescent="0.25">
      <c r="A603" s="48"/>
      <c r="B603" s="48"/>
      <c r="O603" s="16"/>
    </row>
    <row r="604" spans="1:15" ht="15.75" customHeight="1" x14ac:dyDescent="0.25">
      <c r="A604" s="48"/>
      <c r="B604" s="48"/>
      <c r="O604" s="16"/>
    </row>
    <row r="605" spans="1:15" ht="15.75" customHeight="1" x14ac:dyDescent="0.25">
      <c r="A605" s="48"/>
      <c r="B605" s="48"/>
      <c r="O605" s="16"/>
    </row>
    <row r="606" spans="1:15" ht="15.75" customHeight="1" x14ac:dyDescent="0.25">
      <c r="A606" s="48"/>
      <c r="B606" s="48"/>
      <c r="O606" s="16"/>
    </row>
    <row r="607" spans="1:15" ht="15.75" customHeight="1" x14ac:dyDescent="0.25">
      <c r="A607" s="48"/>
      <c r="B607" s="48"/>
      <c r="O607" s="16"/>
    </row>
    <row r="608" spans="1:15" ht="15.75" customHeight="1" x14ac:dyDescent="0.25">
      <c r="A608" s="48"/>
      <c r="B608" s="48"/>
      <c r="O608" s="16"/>
    </row>
    <row r="609" spans="1:15" ht="15.75" customHeight="1" x14ac:dyDescent="0.25">
      <c r="A609" s="48"/>
      <c r="B609" s="48"/>
      <c r="O609" s="16"/>
    </row>
    <row r="610" spans="1:15" ht="15.75" customHeight="1" x14ac:dyDescent="0.25">
      <c r="A610" s="48"/>
      <c r="B610" s="48"/>
      <c r="O610" s="16"/>
    </row>
    <row r="611" spans="1:15" ht="15.75" customHeight="1" x14ac:dyDescent="0.25">
      <c r="A611" s="48"/>
      <c r="B611" s="48"/>
      <c r="O611" s="16"/>
    </row>
    <row r="612" spans="1:15" ht="15.75" customHeight="1" x14ac:dyDescent="0.25">
      <c r="A612" s="48"/>
      <c r="B612" s="48"/>
      <c r="O612" s="16"/>
    </row>
    <row r="613" spans="1:15" ht="15.75" customHeight="1" x14ac:dyDescent="0.25">
      <c r="A613" s="48"/>
      <c r="B613" s="48"/>
      <c r="O613" s="16"/>
    </row>
    <row r="614" spans="1:15" ht="15.75" customHeight="1" x14ac:dyDescent="0.25">
      <c r="A614" s="48"/>
      <c r="B614" s="48"/>
      <c r="O614" s="16"/>
    </row>
    <row r="615" spans="1:15" ht="15.75" customHeight="1" x14ac:dyDescent="0.25">
      <c r="A615" s="48"/>
      <c r="B615" s="48"/>
      <c r="O615" s="16"/>
    </row>
    <row r="616" spans="1:15" ht="15.75" customHeight="1" x14ac:dyDescent="0.25">
      <c r="A616" s="48"/>
      <c r="B616" s="48"/>
      <c r="O616" s="16"/>
    </row>
    <row r="617" spans="1:15" ht="15.75" customHeight="1" x14ac:dyDescent="0.25">
      <c r="A617" s="48"/>
      <c r="B617" s="48"/>
      <c r="O617" s="16"/>
    </row>
    <row r="618" spans="1:15" ht="15.75" customHeight="1" x14ac:dyDescent="0.25">
      <c r="A618" s="48"/>
      <c r="B618" s="48"/>
      <c r="O618" s="16"/>
    </row>
    <row r="619" spans="1:15" ht="15.75" customHeight="1" x14ac:dyDescent="0.25">
      <c r="A619" s="48"/>
      <c r="B619" s="48"/>
      <c r="O619" s="16"/>
    </row>
    <row r="620" spans="1:15" ht="15.75" customHeight="1" x14ac:dyDescent="0.25">
      <c r="A620" s="48"/>
      <c r="B620" s="48"/>
      <c r="O620" s="16"/>
    </row>
    <row r="621" spans="1:15" ht="15.75" customHeight="1" x14ac:dyDescent="0.25">
      <c r="A621" s="48"/>
      <c r="B621" s="48"/>
      <c r="O621" s="16"/>
    </row>
    <row r="622" spans="1:15" ht="15.75" customHeight="1" x14ac:dyDescent="0.25">
      <c r="A622" s="48"/>
      <c r="B622" s="48"/>
      <c r="O622" s="16"/>
    </row>
    <row r="623" spans="1:15" ht="15.75" customHeight="1" x14ac:dyDescent="0.25">
      <c r="A623" s="48"/>
      <c r="B623" s="48"/>
      <c r="O623" s="16"/>
    </row>
    <row r="624" spans="1:15" ht="15.75" customHeight="1" x14ac:dyDescent="0.25">
      <c r="A624" s="48"/>
      <c r="B624" s="48"/>
      <c r="O624" s="16"/>
    </row>
    <row r="625" spans="1:15" ht="15.75" customHeight="1" x14ac:dyDescent="0.25">
      <c r="A625" s="48"/>
      <c r="B625" s="48"/>
      <c r="O625" s="16"/>
    </row>
    <row r="626" spans="1:15" ht="15.75" customHeight="1" x14ac:dyDescent="0.25">
      <c r="A626" s="48"/>
      <c r="B626" s="48"/>
      <c r="O626" s="16"/>
    </row>
    <row r="627" spans="1:15" ht="15.75" customHeight="1" x14ac:dyDescent="0.25">
      <c r="A627" s="48"/>
      <c r="B627" s="48"/>
      <c r="O627" s="16"/>
    </row>
    <row r="628" spans="1:15" ht="15.75" customHeight="1" x14ac:dyDescent="0.25">
      <c r="A628" s="48"/>
      <c r="B628" s="48"/>
      <c r="O628" s="16"/>
    </row>
    <row r="629" spans="1:15" ht="15.75" customHeight="1" x14ac:dyDescent="0.25">
      <c r="A629" s="48"/>
      <c r="B629" s="48"/>
      <c r="O629" s="16"/>
    </row>
    <row r="630" spans="1:15" ht="15.75" customHeight="1" x14ac:dyDescent="0.25">
      <c r="A630" s="48"/>
      <c r="B630" s="48"/>
      <c r="O630" s="16"/>
    </row>
    <row r="631" spans="1:15" ht="15.75" customHeight="1" x14ac:dyDescent="0.25">
      <c r="A631" s="48"/>
      <c r="B631" s="48"/>
      <c r="O631" s="16"/>
    </row>
    <row r="632" spans="1:15" ht="15.75" customHeight="1" x14ac:dyDescent="0.25">
      <c r="A632" s="48"/>
      <c r="B632" s="48"/>
      <c r="O632" s="16"/>
    </row>
    <row r="633" spans="1:15" ht="15.75" customHeight="1" x14ac:dyDescent="0.25">
      <c r="A633" s="48"/>
      <c r="B633" s="48"/>
      <c r="O633" s="16"/>
    </row>
    <row r="634" spans="1:15" ht="15.75" customHeight="1" x14ac:dyDescent="0.25">
      <c r="A634" s="48"/>
      <c r="B634" s="48"/>
      <c r="O634" s="16"/>
    </row>
    <row r="635" spans="1:15" ht="15.75" customHeight="1" x14ac:dyDescent="0.25">
      <c r="A635" s="48"/>
      <c r="B635" s="48"/>
      <c r="O635" s="16"/>
    </row>
    <row r="636" spans="1:15" ht="15.75" customHeight="1" x14ac:dyDescent="0.25">
      <c r="A636" s="48"/>
      <c r="B636" s="48"/>
      <c r="O636" s="16"/>
    </row>
    <row r="637" spans="1:15" ht="15.75" customHeight="1" x14ac:dyDescent="0.25">
      <c r="A637" s="48"/>
      <c r="B637" s="48"/>
      <c r="O637" s="16"/>
    </row>
    <row r="638" spans="1:15" ht="15.75" customHeight="1" x14ac:dyDescent="0.25">
      <c r="A638" s="48"/>
      <c r="B638" s="48"/>
      <c r="O638" s="16"/>
    </row>
    <row r="639" spans="1:15" ht="15.75" customHeight="1" x14ac:dyDescent="0.25">
      <c r="A639" s="48"/>
      <c r="B639" s="48"/>
      <c r="O639" s="16"/>
    </row>
    <row r="640" spans="1:15" ht="15.75" customHeight="1" x14ac:dyDescent="0.25">
      <c r="A640" s="48"/>
      <c r="B640" s="48"/>
      <c r="O640" s="16"/>
    </row>
    <row r="641" spans="1:15" ht="15.75" customHeight="1" x14ac:dyDescent="0.25">
      <c r="A641" s="48"/>
      <c r="B641" s="48"/>
      <c r="O641" s="16"/>
    </row>
    <row r="642" spans="1:15" ht="15.75" customHeight="1" x14ac:dyDescent="0.25">
      <c r="A642" s="48"/>
      <c r="B642" s="48"/>
      <c r="O642" s="16"/>
    </row>
    <row r="643" spans="1:15" ht="15.75" customHeight="1" x14ac:dyDescent="0.25">
      <c r="A643" s="48"/>
      <c r="B643" s="48"/>
      <c r="O643" s="16"/>
    </row>
    <row r="644" spans="1:15" ht="15.75" customHeight="1" x14ac:dyDescent="0.25">
      <c r="A644" s="48"/>
      <c r="B644" s="48"/>
      <c r="O644" s="16"/>
    </row>
    <row r="645" spans="1:15" ht="15.75" customHeight="1" x14ac:dyDescent="0.25">
      <c r="A645" s="48"/>
      <c r="B645" s="48"/>
      <c r="O645" s="16"/>
    </row>
    <row r="646" spans="1:15" ht="15.75" customHeight="1" x14ac:dyDescent="0.25">
      <c r="A646" s="48"/>
      <c r="B646" s="48"/>
      <c r="O646" s="16"/>
    </row>
    <row r="647" spans="1:15" ht="15.75" customHeight="1" x14ac:dyDescent="0.25">
      <c r="A647" s="48"/>
      <c r="B647" s="48"/>
      <c r="O647" s="16"/>
    </row>
    <row r="648" spans="1:15" ht="15.75" customHeight="1" x14ac:dyDescent="0.25">
      <c r="A648" s="48"/>
      <c r="B648" s="48"/>
      <c r="O648" s="16"/>
    </row>
    <row r="649" spans="1:15" ht="15.75" customHeight="1" x14ac:dyDescent="0.25">
      <c r="A649" s="48"/>
      <c r="B649" s="48"/>
      <c r="O649" s="16"/>
    </row>
    <row r="650" spans="1:15" ht="15.75" customHeight="1" x14ac:dyDescent="0.25">
      <c r="A650" s="48"/>
      <c r="B650" s="48"/>
      <c r="O650" s="16"/>
    </row>
    <row r="651" spans="1:15" ht="15.75" customHeight="1" x14ac:dyDescent="0.25">
      <c r="A651" s="48"/>
      <c r="B651" s="48"/>
      <c r="O651" s="16"/>
    </row>
    <row r="652" spans="1:15" ht="15.75" customHeight="1" x14ac:dyDescent="0.25">
      <c r="A652" s="48"/>
      <c r="B652" s="48"/>
      <c r="O652" s="16"/>
    </row>
    <row r="653" spans="1:15" ht="15.75" customHeight="1" x14ac:dyDescent="0.25">
      <c r="A653" s="48"/>
      <c r="B653" s="48"/>
      <c r="O653" s="16"/>
    </row>
    <row r="654" spans="1:15" ht="15.75" customHeight="1" x14ac:dyDescent="0.25">
      <c r="A654" s="48"/>
      <c r="B654" s="48"/>
      <c r="O654" s="16"/>
    </row>
    <row r="655" spans="1:15" ht="15.75" customHeight="1" x14ac:dyDescent="0.25">
      <c r="A655" s="48"/>
      <c r="B655" s="48"/>
      <c r="O655" s="16"/>
    </row>
    <row r="656" spans="1:15" ht="15.75" customHeight="1" x14ac:dyDescent="0.25">
      <c r="A656" s="48"/>
      <c r="B656" s="48"/>
      <c r="O656" s="16"/>
    </row>
    <row r="657" spans="1:15" ht="15.75" customHeight="1" x14ac:dyDescent="0.25">
      <c r="A657" s="48"/>
      <c r="B657" s="48"/>
      <c r="O657" s="16"/>
    </row>
    <row r="658" spans="1:15" ht="15.75" customHeight="1" x14ac:dyDescent="0.25">
      <c r="A658" s="48"/>
      <c r="B658" s="48"/>
      <c r="O658" s="16"/>
    </row>
    <row r="659" spans="1:15" ht="15.75" customHeight="1" x14ac:dyDescent="0.25">
      <c r="A659" s="48"/>
      <c r="B659" s="48"/>
      <c r="O659" s="16"/>
    </row>
    <row r="660" spans="1:15" ht="15.75" customHeight="1" x14ac:dyDescent="0.25">
      <c r="A660" s="48"/>
      <c r="B660" s="48"/>
      <c r="O660" s="16"/>
    </row>
    <row r="661" spans="1:15" ht="15.75" customHeight="1" x14ac:dyDescent="0.25">
      <c r="A661" s="48"/>
      <c r="B661" s="48"/>
      <c r="O661" s="16"/>
    </row>
    <row r="662" spans="1:15" ht="15.75" customHeight="1" x14ac:dyDescent="0.25">
      <c r="A662" s="48"/>
      <c r="B662" s="48"/>
      <c r="O662" s="16"/>
    </row>
    <row r="663" spans="1:15" ht="15.75" customHeight="1" x14ac:dyDescent="0.25">
      <c r="A663" s="48"/>
      <c r="B663" s="48"/>
      <c r="O663" s="16"/>
    </row>
    <row r="664" spans="1:15" ht="15.75" customHeight="1" x14ac:dyDescent="0.25">
      <c r="A664" s="48"/>
      <c r="B664" s="48"/>
      <c r="O664" s="16"/>
    </row>
    <row r="665" spans="1:15" ht="15.75" customHeight="1" x14ac:dyDescent="0.25">
      <c r="A665" s="48"/>
      <c r="B665" s="48"/>
      <c r="O665" s="16"/>
    </row>
    <row r="666" spans="1:15" ht="15.75" customHeight="1" x14ac:dyDescent="0.25">
      <c r="A666" s="48"/>
      <c r="B666" s="48"/>
      <c r="O666" s="16"/>
    </row>
    <row r="667" spans="1:15" ht="15.75" customHeight="1" x14ac:dyDescent="0.25">
      <c r="A667" s="48"/>
      <c r="B667" s="48"/>
      <c r="O667" s="16"/>
    </row>
    <row r="668" spans="1:15" ht="15.75" customHeight="1" x14ac:dyDescent="0.25">
      <c r="A668" s="48"/>
      <c r="B668" s="48"/>
      <c r="O668" s="16"/>
    </row>
    <row r="669" spans="1:15" ht="15.75" customHeight="1" x14ac:dyDescent="0.25">
      <c r="A669" s="48"/>
      <c r="B669" s="48"/>
      <c r="O669" s="16"/>
    </row>
    <row r="670" spans="1:15" ht="15.75" customHeight="1" x14ac:dyDescent="0.25">
      <c r="A670" s="48"/>
      <c r="B670" s="48"/>
      <c r="O670" s="16"/>
    </row>
    <row r="671" spans="1:15" ht="15.75" customHeight="1" x14ac:dyDescent="0.25">
      <c r="A671" s="48"/>
      <c r="B671" s="48"/>
      <c r="O671" s="16"/>
    </row>
    <row r="672" spans="1:15" ht="15.75" customHeight="1" x14ac:dyDescent="0.25">
      <c r="A672" s="48"/>
      <c r="B672" s="48"/>
      <c r="O672" s="16"/>
    </row>
    <row r="673" spans="1:15" ht="15.75" customHeight="1" x14ac:dyDescent="0.25">
      <c r="A673" s="48"/>
      <c r="B673" s="48"/>
      <c r="O673" s="16"/>
    </row>
    <row r="674" spans="1:15" ht="15.75" customHeight="1" x14ac:dyDescent="0.25">
      <c r="A674" s="48"/>
      <c r="B674" s="48"/>
      <c r="O674" s="16"/>
    </row>
    <row r="675" spans="1:15" ht="15.75" customHeight="1" x14ac:dyDescent="0.25">
      <c r="A675" s="48"/>
      <c r="B675" s="48"/>
      <c r="O675" s="16"/>
    </row>
    <row r="676" spans="1:15" ht="15.75" customHeight="1" x14ac:dyDescent="0.25">
      <c r="A676" s="48"/>
      <c r="B676" s="48"/>
      <c r="O676" s="16"/>
    </row>
    <row r="677" spans="1:15" ht="15.75" customHeight="1" x14ac:dyDescent="0.25">
      <c r="A677" s="48"/>
      <c r="B677" s="48"/>
      <c r="O677" s="16"/>
    </row>
    <row r="678" spans="1:15" ht="15.75" customHeight="1" x14ac:dyDescent="0.25">
      <c r="A678" s="48"/>
      <c r="B678" s="48"/>
      <c r="O678" s="16"/>
    </row>
    <row r="679" spans="1:15" ht="15.75" customHeight="1" x14ac:dyDescent="0.25">
      <c r="A679" s="48"/>
      <c r="B679" s="48"/>
      <c r="O679" s="16"/>
    </row>
    <row r="680" spans="1:15" ht="15.75" customHeight="1" x14ac:dyDescent="0.25">
      <c r="A680" s="48"/>
      <c r="B680" s="48"/>
      <c r="O680" s="16"/>
    </row>
    <row r="681" spans="1:15" ht="15.75" customHeight="1" x14ac:dyDescent="0.25">
      <c r="A681" s="48"/>
      <c r="B681" s="48"/>
      <c r="O681" s="16"/>
    </row>
    <row r="682" spans="1:15" ht="15.75" customHeight="1" x14ac:dyDescent="0.25">
      <c r="A682" s="48"/>
      <c r="B682" s="48"/>
      <c r="O682" s="16"/>
    </row>
    <row r="683" spans="1:15" ht="15.75" customHeight="1" x14ac:dyDescent="0.25">
      <c r="A683" s="48"/>
      <c r="B683" s="48"/>
      <c r="O683" s="16"/>
    </row>
    <row r="684" spans="1:15" ht="15.75" customHeight="1" x14ac:dyDescent="0.25">
      <c r="A684" s="48"/>
      <c r="B684" s="48"/>
      <c r="O684" s="16"/>
    </row>
    <row r="685" spans="1:15" ht="15.75" customHeight="1" x14ac:dyDescent="0.25">
      <c r="A685" s="48"/>
      <c r="B685" s="48"/>
      <c r="O685" s="16"/>
    </row>
    <row r="686" spans="1:15" ht="15.75" customHeight="1" x14ac:dyDescent="0.25">
      <c r="A686" s="48"/>
      <c r="B686" s="48"/>
      <c r="O686" s="16"/>
    </row>
    <row r="687" spans="1:15" ht="15.75" customHeight="1" x14ac:dyDescent="0.25">
      <c r="A687" s="48"/>
      <c r="B687" s="48"/>
      <c r="O687" s="16"/>
    </row>
    <row r="688" spans="1:15" ht="15.75" customHeight="1" x14ac:dyDescent="0.25">
      <c r="A688" s="48"/>
      <c r="B688" s="48"/>
      <c r="O688" s="16"/>
    </row>
    <row r="689" spans="1:15" ht="15.75" customHeight="1" x14ac:dyDescent="0.25">
      <c r="A689" s="48"/>
      <c r="B689" s="48"/>
      <c r="O689" s="16"/>
    </row>
    <row r="690" spans="1:15" ht="15.75" customHeight="1" x14ac:dyDescent="0.25">
      <c r="A690" s="48"/>
      <c r="B690" s="48"/>
      <c r="O690" s="16"/>
    </row>
    <row r="691" spans="1:15" ht="15.75" customHeight="1" x14ac:dyDescent="0.25">
      <c r="A691" s="48"/>
      <c r="B691" s="48"/>
      <c r="O691" s="16"/>
    </row>
    <row r="692" spans="1:15" ht="15.75" customHeight="1" x14ac:dyDescent="0.25">
      <c r="A692" s="48"/>
      <c r="B692" s="48"/>
      <c r="O692" s="16"/>
    </row>
    <row r="693" spans="1:15" ht="15.75" customHeight="1" x14ac:dyDescent="0.25">
      <c r="A693" s="48"/>
      <c r="B693" s="48"/>
      <c r="O693" s="16"/>
    </row>
    <row r="694" spans="1:15" ht="15.75" customHeight="1" x14ac:dyDescent="0.25">
      <c r="A694" s="48"/>
      <c r="B694" s="48"/>
      <c r="O694" s="16"/>
    </row>
    <row r="695" spans="1:15" ht="15.75" customHeight="1" x14ac:dyDescent="0.25">
      <c r="A695" s="48"/>
      <c r="B695" s="48"/>
      <c r="O695" s="16"/>
    </row>
    <row r="696" spans="1:15" ht="15.75" customHeight="1" x14ac:dyDescent="0.25">
      <c r="A696" s="48"/>
      <c r="B696" s="48"/>
      <c r="O696" s="16"/>
    </row>
    <row r="697" spans="1:15" ht="15.75" customHeight="1" x14ac:dyDescent="0.25">
      <c r="A697" s="48"/>
      <c r="B697" s="48"/>
      <c r="O697" s="16"/>
    </row>
    <row r="698" spans="1:15" ht="15.75" customHeight="1" x14ac:dyDescent="0.25">
      <c r="A698" s="48"/>
      <c r="B698" s="48"/>
      <c r="O698" s="16"/>
    </row>
    <row r="699" spans="1:15" ht="15.75" customHeight="1" x14ac:dyDescent="0.25">
      <c r="A699" s="48"/>
      <c r="B699" s="48"/>
      <c r="O699" s="16"/>
    </row>
    <row r="700" spans="1:15" ht="15.75" customHeight="1" x14ac:dyDescent="0.25">
      <c r="A700" s="48"/>
      <c r="B700" s="48"/>
      <c r="O700" s="16"/>
    </row>
    <row r="701" spans="1:15" ht="15.75" customHeight="1" x14ac:dyDescent="0.25">
      <c r="A701" s="48"/>
      <c r="B701" s="48"/>
      <c r="O701" s="16"/>
    </row>
    <row r="702" spans="1:15" ht="15.75" customHeight="1" x14ac:dyDescent="0.25">
      <c r="A702" s="48"/>
      <c r="B702" s="48"/>
      <c r="O702" s="16"/>
    </row>
    <row r="703" spans="1:15" ht="15.75" customHeight="1" x14ac:dyDescent="0.25">
      <c r="A703" s="48"/>
      <c r="B703" s="48"/>
      <c r="O703" s="16"/>
    </row>
    <row r="704" spans="1:15" ht="15.75" customHeight="1" x14ac:dyDescent="0.25">
      <c r="A704" s="48"/>
      <c r="B704" s="48"/>
      <c r="O704" s="16"/>
    </row>
    <row r="705" spans="1:15" ht="15.75" customHeight="1" x14ac:dyDescent="0.25">
      <c r="A705" s="48"/>
      <c r="B705" s="48"/>
      <c r="O705" s="16"/>
    </row>
    <row r="706" spans="1:15" ht="15.75" customHeight="1" x14ac:dyDescent="0.25">
      <c r="A706" s="48"/>
      <c r="B706" s="48"/>
      <c r="O706" s="16"/>
    </row>
    <row r="707" spans="1:15" ht="15.75" customHeight="1" x14ac:dyDescent="0.25">
      <c r="A707" s="48"/>
      <c r="B707" s="48"/>
      <c r="O707" s="16"/>
    </row>
    <row r="708" spans="1:15" ht="15.75" customHeight="1" x14ac:dyDescent="0.25">
      <c r="A708" s="48"/>
      <c r="B708" s="48"/>
      <c r="O708" s="16"/>
    </row>
    <row r="709" spans="1:15" ht="15.75" customHeight="1" x14ac:dyDescent="0.25">
      <c r="A709" s="48"/>
      <c r="B709" s="48"/>
      <c r="O709" s="16"/>
    </row>
    <row r="710" spans="1:15" ht="15.75" customHeight="1" x14ac:dyDescent="0.25">
      <c r="A710" s="48"/>
      <c r="B710" s="48"/>
      <c r="O710" s="16"/>
    </row>
    <row r="711" spans="1:15" ht="15.75" customHeight="1" x14ac:dyDescent="0.25">
      <c r="A711" s="48"/>
      <c r="B711" s="48"/>
      <c r="O711" s="16"/>
    </row>
    <row r="712" spans="1:15" ht="15.75" customHeight="1" x14ac:dyDescent="0.25">
      <c r="A712" s="48"/>
      <c r="B712" s="48"/>
      <c r="O712" s="16"/>
    </row>
    <row r="713" spans="1:15" ht="15.75" customHeight="1" x14ac:dyDescent="0.25">
      <c r="A713" s="48"/>
      <c r="B713" s="48"/>
      <c r="O713" s="16"/>
    </row>
    <row r="714" spans="1:15" ht="15.75" customHeight="1" x14ac:dyDescent="0.25">
      <c r="A714" s="48"/>
      <c r="B714" s="48"/>
      <c r="O714" s="16"/>
    </row>
    <row r="715" spans="1:15" ht="15.75" customHeight="1" x14ac:dyDescent="0.25">
      <c r="A715" s="48"/>
      <c r="B715" s="48"/>
      <c r="O715" s="16"/>
    </row>
    <row r="716" spans="1:15" ht="15.75" customHeight="1" x14ac:dyDescent="0.25">
      <c r="A716" s="48"/>
      <c r="B716" s="48"/>
      <c r="O716" s="16"/>
    </row>
    <row r="717" spans="1:15" ht="15.75" customHeight="1" x14ac:dyDescent="0.25">
      <c r="A717" s="48"/>
      <c r="B717" s="48"/>
      <c r="O717" s="16"/>
    </row>
    <row r="718" spans="1:15" ht="15.75" customHeight="1" x14ac:dyDescent="0.25">
      <c r="A718" s="48"/>
      <c r="B718" s="48"/>
      <c r="O718" s="16"/>
    </row>
    <row r="719" spans="1:15" ht="15.75" customHeight="1" x14ac:dyDescent="0.25">
      <c r="A719" s="48"/>
      <c r="B719" s="48"/>
      <c r="O719" s="16"/>
    </row>
    <row r="720" spans="1:15" ht="15.75" customHeight="1" x14ac:dyDescent="0.25">
      <c r="A720" s="48"/>
      <c r="B720" s="48"/>
      <c r="O720" s="16"/>
    </row>
    <row r="721" spans="1:15" ht="15.75" customHeight="1" x14ac:dyDescent="0.25">
      <c r="A721" s="48"/>
      <c r="B721" s="48"/>
      <c r="O721" s="16"/>
    </row>
    <row r="722" spans="1:15" ht="15.75" customHeight="1" x14ac:dyDescent="0.25">
      <c r="A722" s="48"/>
      <c r="B722" s="48"/>
      <c r="O722" s="16"/>
    </row>
    <row r="723" spans="1:15" ht="15.75" customHeight="1" x14ac:dyDescent="0.25">
      <c r="A723" s="48"/>
      <c r="B723" s="48"/>
      <c r="O723" s="16"/>
    </row>
    <row r="724" spans="1:15" ht="15.75" customHeight="1" x14ac:dyDescent="0.25">
      <c r="A724" s="48"/>
      <c r="B724" s="48"/>
      <c r="O724" s="16"/>
    </row>
    <row r="725" spans="1:15" ht="15.75" customHeight="1" x14ac:dyDescent="0.25">
      <c r="A725" s="48"/>
      <c r="B725" s="48"/>
      <c r="O725" s="16"/>
    </row>
    <row r="726" spans="1:15" ht="15.75" customHeight="1" x14ac:dyDescent="0.25">
      <c r="A726" s="48"/>
      <c r="B726" s="48"/>
      <c r="O726" s="16"/>
    </row>
    <row r="727" spans="1:15" ht="15.75" customHeight="1" x14ac:dyDescent="0.25">
      <c r="A727" s="48"/>
      <c r="B727" s="48"/>
      <c r="O727" s="16"/>
    </row>
    <row r="728" spans="1:15" ht="15.75" customHeight="1" x14ac:dyDescent="0.25">
      <c r="A728" s="48"/>
      <c r="B728" s="48"/>
      <c r="O728" s="16"/>
    </row>
    <row r="729" spans="1:15" ht="15.75" customHeight="1" x14ac:dyDescent="0.25">
      <c r="A729" s="48"/>
      <c r="B729" s="48"/>
      <c r="O729" s="16"/>
    </row>
    <row r="730" spans="1:15" ht="15.75" customHeight="1" x14ac:dyDescent="0.25">
      <c r="A730" s="48"/>
      <c r="B730" s="48"/>
      <c r="O730" s="16"/>
    </row>
    <row r="731" spans="1:15" ht="15.75" customHeight="1" x14ac:dyDescent="0.25">
      <c r="A731" s="48"/>
      <c r="B731" s="48"/>
      <c r="O731" s="16"/>
    </row>
    <row r="732" spans="1:15" ht="15.75" customHeight="1" x14ac:dyDescent="0.25">
      <c r="A732" s="48"/>
      <c r="B732" s="48"/>
      <c r="O732" s="16"/>
    </row>
    <row r="733" spans="1:15" ht="15.75" customHeight="1" x14ac:dyDescent="0.25">
      <c r="A733" s="48"/>
      <c r="B733" s="48"/>
      <c r="O733" s="16"/>
    </row>
    <row r="734" spans="1:15" ht="15.75" customHeight="1" x14ac:dyDescent="0.25">
      <c r="A734" s="48"/>
      <c r="B734" s="48"/>
      <c r="O734" s="16"/>
    </row>
    <row r="735" spans="1:15" ht="15.75" customHeight="1" x14ac:dyDescent="0.25">
      <c r="A735" s="48"/>
      <c r="B735" s="48"/>
      <c r="O735" s="16"/>
    </row>
    <row r="736" spans="1:15" ht="15.75" customHeight="1" x14ac:dyDescent="0.25">
      <c r="A736" s="48"/>
      <c r="B736" s="48"/>
      <c r="O736" s="16"/>
    </row>
    <row r="737" spans="1:15" ht="15.75" customHeight="1" x14ac:dyDescent="0.25">
      <c r="A737" s="48"/>
      <c r="B737" s="48"/>
      <c r="O737" s="16"/>
    </row>
    <row r="738" spans="1:15" ht="15.75" customHeight="1" x14ac:dyDescent="0.25">
      <c r="A738" s="48"/>
      <c r="B738" s="48"/>
      <c r="O738" s="16"/>
    </row>
    <row r="739" spans="1:15" ht="15.75" customHeight="1" x14ac:dyDescent="0.25">
      <c r="A739" s="48"/>
      <c r="B739" s="48"/>
      <c r="O739" s="16"/>
    </row>
    <row r="740" spans="1:15" ht="15.75" customHeight="1" x14ac:dyDescent="0.25">
      <c r="A740" s="48"/>
      <c r="B740" s="48"/>
      <c r="O740" s="16"/>
    </row>
    <row r="741" spans="1:15" ht="15.75" customHeight="1" x14ac:dyDescent="0.25">
      <c r="A741" s="48"/>
      <c r="B741" s="48"/>
      <c r="O741" s="16"/>
    </row>
    <row r="742" spans="1:15" ht="15.75" customHeight="1" x14ac:dyDescent="0.25">
      <c r="A742" s="48"/>
      <c r="B742" s="48"/>
      <c r="O742" s="16"/>
    </row>
    <row r="743" spans="1:15" ht="15.75" customHeight="1" x14ac:dyDescent="0.25">
      <c r="A743" s="48"/>
      <c r="B743" s="48"/>
      <c r="O743" s="16"/>
    </row>
    <row r="744" spans="1:15" ht="15.75" customHeight="1" x14ac:dyDescent="0.25">
      <c r="A744" s="48"/>
      <c r="B744" s="48"/>
      <c r="O744" s="16"/>
    </row>
    <row r="745" spans="1:15" ht="15.75" customHeight="1" x14ac:dyDescent="0.25">
      <c r="A745" s="48"/>
      <c r="B745" s="48"/>
      <c r="O745" s="16"/>
    </row>
    <row r="746" spans="1:15" ht="15.75" customHeight="1" x14ac:dyDescent="0.25">
      <c r="A746" s="48"/>
      <c r="B746" s="48"/>
      <c r="O746" s="16"/>
    </row>
    <row r="747" spans="1:15" ht="15.75" customHeight="1" x14ac:dyDescent="0.25">
      <c r="A747" s="48"/>
      <c r="B747" s="48"/>
      <c r="O747" s="16"/>
    </row>
    <row r="748" spans="1:15" ht="15.75" customHeight="1" x14ac:dyDescent="0.25">
      <c r="A748" s="48"/>
      <c r="B748" s="48"/>
      <c r="O748" s="16"/>
    </row>
    <row r="749" spans="1:15" ht="15.75" customHeight="1" x14ac:dyDescent="0.25">
      <c r="A749" s="48"/>
      <c r="B749" s="48"/>
      <c r="O749" s="16"/>
    </row>
    <row r="750" spans="1:15" ht="15.75" customHeight="1" x14ac:dyDescent="0.25">
      <c r="A750" s="48"/>
      <c r="B750" s="48"/>
      <c r="O750" s="16"/>
    </row>
    <row r="751" spans="1:15" ht="15.75" customHeight="1" x14ac:dyDescent="0.25">
      <c r="A751" s="48"/>
      <c r="B751" s="48"/>
      <c r="O751" s="16"/>
    </row>
    <row r="752" spans="1:15" ht="15.75" customHeight="1" x14ac:dyDescent="0.25">
      <c r="A752" s="48"/>
      <c r="B752" s="48"/>
      <c r="O752" s="16"/>
    </row>
    <row r="753" spans="1:15" ht="15.75" customHeight="1" x14ac:dyDescent="0.25">
      <c r="A753" s="48"/>
      <c r="B753" s="48"/>
      <c r="O753" s="16"/>
    </row>
    <row r="754" spans="1:15" ht="15.75" customHeight="1" x14ac:dyDescent="0.25">
      <c r="A754" s="48"/>
      <c r="B754" s="48"/>
      <c r="O754" s="16"/>
    </row>
    <row r="755" spans="1:15" ht="15.75" customHeight="1" x14ac:dyDescent="0.25">
      <c r="A755" s="48"/>
      <c r="B755" s="48"/>
      <c r="O755" s="16"/>
    </row>
    <row r="756" spans="1:15" ht="15.75" customHeight="1" x14ac:dyDescent="0.25">
      <c r="A756" s="48"/>
      <c r="B756" s="48"/>
      <c r="O756" s="16"/>
    </row>
    <row r="757" spans="1:15" ht="15.75" customHeight="1" x14ac:dyDescent="0.25">
      <c r="A757" s="48"/>
      <c r="B757" s="48"/>
      <c r="O757" s="16"/>
    </row>
    <row r="758" spans="1:15" ht="15.75" customHeight="1" x14ac:dyDescent="0.25">
      <c r="A758" s="48"/>
      <c r="B758" s="48"/>
      <c r="O758" s="16"/>
    </row>
    <row r="759" spans="1:15" ht="15.75" customHeight="1" x14ac:dyDescent="0.25">
      <c r="A759" s="48"/>
      <c r="B759" s="48"/>
      <c r="O759" s="16"/>
    </row>
    <row r="760" spans="1:15" ht="15.75" customHeight="1" x14ac:dyDescent="0.25">
      <c r="A760" s="48"/>
      <c r="B760" s="48"/>
      <c r="O760" s="16"/>
    </row>
    <row r="761" spans="1:15" ht="15.75" customHeight="1" x14ac:dyDescent="0.25">
      <c r="A761" s="48"/>
      <c r="B761" s="48"/>
      <c r="O761" s="16"/>
    </row>
    <row r="762" spans="1:15" ht="15.75" customHeight="1" x14ac:dyDescent="0.25">
      <c r="A762" s="48"/>
      <c r="B762" s="48"/>
      <c r="O762" s="16"/>
    </row>
    <row r="763" spans="1:15" ht="15.75" customHeight="1" x14ac:dyDescent="0.25">
      <c r="A763" s="48"/>
      <c r="B763" s="48"/>
      <c r="O763" s="16"/>
    </row>
    <row r="764" spans="1:15" ht="15.75" customHeight="1" x14ac:dyDescent="0.25">
      <c r="A764" s="48"/>
      <c r="B764" s="48"/>
      <c r="O764" s="16"/>
    </row>
    <row r="765" spans="1:15" ht="15.75" customHeight="1" x14ac:dyDescent="0.25">
      <c r="A765" s="48"/>
      <c r="B765" s="48"/>
      <c r="O765" s="16"/>
    </row>
    <row r="766" spans="1:15" ht="15.75" customHeight="1" x14ac:dyDescent="0.25">
      <c r="A766" s="48"/>
      <c r="B766" s="48"/>
      <c r="O766" s="16"/>
    </row>
    <row r="767" spans="1:15" ht="15.75" customHeight="1" x14ac:dyDescent="0.25">
      <c r="A767" s="48"/>
      <c r="B767" s="48"/>
      <c r="O767" s="16"/>
    </row>
    <row r="768" spans="1:15" ht="15.75" customHeight="1" x14ac:dyDescent="0.25">
      <c r="A768" s="48"/>
      <c r="B768" s="48"/>
      <c r="O768" s="16"/>
    </row>
    <row r="769" spans="1:15" ht="15.75" customHeight="1" x14ac:dyDescent="0.25">
      <c r="A769" s="48"/>
      <c r="B769" s="48"/>
      <c r="O769" s="16"/>
    </row>
    <row r="770" spans="1:15" ht="15.75" customHeight="1" x14ac:dyDescent="0.25">
      <c r="A770" s="48"/>
      <c r="B770" s="48"/>
      <c r="O770" s="16"/>
    </row>
    <row r="771" spans="1:15" ht="15.75" customHeight="1" x14ac:dyDescent="0.25">
      <c r="A771" s="48"/>
      <c r="B771" s="48"/>
      <c r="O771" s="16"/>
    </row>
    <row r="772" spans="1:15" ht="15.75" customHeight="1" x14ac:dyDescent="0.25">
      <c r="A772" s="48"/>
      <c r="B772" s="48"/>
      <c r="O772" s="16"/>
    </row>
    <row r="773" spans="1:15" ht="15.75" customHeight="1" x14ac:dyDescent="0.25">
      <c r="A773" s="48"/>
      <c r="B773" s="48"/>
      <c r="O773" s="16"/>
    </row>
    <row r="774" spans="1:15" ht="15.75" customHeight="1" x14ac:dyDescent="0.25">
      <c r="A774" s="48"/>
      <c r="B774" s="48"/>
      <c r="O774" s="16"/>
    </row>
    <row r="775" spans="1:15" ht="15.75" customHeight="1" x14ac:dyDescent="0.25">
      <c r="A775" s="48"/>
      <c r="B775" s="48"/>
      <c r="O775" s="16"/>
    </row>
    <row r="776" spans="1:15" ht="15.75" customHeight="1" x14ac:dyDescent="0.25">
      <c r="A776" s="48"/>
      <c r="B776" s="48"/>
      <c r="O776" s="16"/>
    </row>
    <row r="777" spans="1:15" ht="15.75" customHeight="1" x14ac:dyDescent="0.25">
      <c r="A777" s="48"/>
      <c r="B777" s="48"/>
      <c r="O777" s="16"/>
    </row>
    <row r="778" spans="1:15" ht="15.75" customHeight="1" x14ac:dyDescent="0.25">
      <c r="A778" s="48"/>
      <c r="B778" s="48"/>
      <c r="O778" s="16"/>
    </row>
    <row r="779" spans="1:15" ht="15.75" customHeight="1" x14ac:dyDescent="0.25">
      <c r="A779" s="48"/>
      <c r="B779" s="48"/>
      <c r="O779" s="16"/>
    </row>
    <row r="780" spans="1:15" ht="15.75" customHeight="1" x14ac:dyDescent="0.25">
      <c r="A780" s="48"/>
      <c r="B780" s="48"/>
      <c r="O780" s="16"/>
    </row>
    <row r="781" spans="1:15" ht="15.75" customHeight="1" x14ac:dyDescent="0.25">
      <c r="A781" s="48"/>
      <c r="B781" s="48"/>
      <c r="O781" s="16"/>
    </row>
    <row r="782" spans="1:15" ht="15.75" customHeight="1" x14ac:dyDescent="0.25">
      <c r="A782" s="48"/>
      <c r="B782" s="48"/>
      <c r="O782" s="16"/>
    </row>
    <row r="783" spans="1:15" ht="15.75" customHeight="1" x14ac:dyDescent="0.25">
      <c r="A783" s="48"/>
      <c r="B783" s="48"/>
      <c r="O783" s="16"/>
    </row>
    <row r="784" spans="1:15" ht="15.75" customHeight="1" x14ac:dyDescent="0.25">
      <c r="A784" s="48"/>
      <c r="B784" s="48"/>
      <c r="O784" s="16"/>
    </row>
    <row r="785" spans="1:15" ht="15.75" customHeight="1" x14ac:dyDescent="0.25">
      <c r="A785" s="48"/>
      <c r="B785" s="48"/>
      <c r="O785" s="16"/>
    </row>
    <row r="786" spans="1:15" ht="15.75" customHeight="1" x14ac:dyDescent="0.25">
      <c r="A786" s="48"/>
      <c r="B786" s="48"/>
      <c r="O786" s="16"/>
    </row>
    <row r="787" spans="1:15" ht="15.75" customHeight="1" x14ac:dyDescent="0.25">
      <c r="A787" s="48"/>
      <c r="B787" s="48"/>
      <c r="O787" s="16"/>
    </row>
    <row r="788" spans="1:15" ht="15.75" customHeight="1" x14ac:dyDescent="0.25">
      <c r="A788" s="48"/>
      <c r="B788" s="48"/>
      <c r="O788" s="16"/>
    </row>
    <row r="789" spans="1:15" ht="15.75" customHeight="1" x14ac:dyDescent="0.25">
      <c r="A789" s="48"/>
      <c r="B789" s="48"/>
      <c r="O789" s="16"/>
    </row>
    <row r="790" spans="1:15" ht="15.75" customHeight="1" x14ac:dyDescent="0.25">
      <c r="A790" s="48"/>
      <c r="B790" s="48"/>
      <c r="O790" s="16"/>
    </row>
    <row r="791" spans="1:15" ht="15.75" customHeight="1" x14ac:dyDescent="0.25">
      <c r="A791" s="48"/>
      <c r="B791" s="48"/>
      <c r="O791" s="16"/>
    </row>
    <row r="792" spans="1:15" ht="15.75" customHeight="1" x14ac:dyDescent="0.25">
      <c r="A792" s="48"/>
      <c r="B792" s="48"/>
      <c r="O792" s="16"/>
    </row>
    <row r="793" spans="1:15" ht="15.75" customHeight="1" x14ac:dyDescent="0.25">
      <c r="A793" s="48"/>
      <c r="B793" s="48"/>
      <c r="O793" s="16"/>
    </row>
    <row r="794" spans="1:15" ht="15.75" customHeight="1" x14ac:dyDescent="0.25">
      <c r="A794" s="48"/>
      <c r="B794" s="48"/>
      <c r="O794" s="16"/>
    </row>
    <row r="795" spans="1:15" ht="15.75" customHeight="1" x14ac:dyDescent="0.25">
      <c r="A795" s="48"/>
      <c r="B795" s="48"/>
      <c r="O795" s="16"/>
    </row>
    <row r="796" spans="1:15" ht="15.75" customHeight="1" x14ac:dyDescent="0.25">
      <c r="A796" s="48"/>
      <c r="B796" s="48"/>
      <c r="O796" s="16"/>
    </row>
    <row r="797" spans="1:15" ht="15.75" customHeight="1" x14ac:dyDescent="0.25">
      <c r="A797" s="48"/>
      <c r="B797" s="48"/>
      <c r="O797" s="16"/>
    </row>
    <row r="798" spans="1:15" ht="15.75" customHeight="1" x14ac:dyDescent="0.25">
      <c r="A798" s="48"/>
      <c r="B798" s="48"/>
      <c r="O798" s="16"/>
    </row>
    <row r="799" spans="1:15" ht="15.75" customHeight="1" x14ac:dyDescent="0.25">
      <c r="A799" s="48"/>
      <c r="B799" s="48"/>
      <c r="O799" s="16"/>
    </row>
    <row r="800" spans="1:15" ht="15.75" customHeight="1" x14ac:dyDescent="0.25">
      <c r="A800" s="48"/>
      <c r="B800" s="48"/>
      <c r="O800" s="16"/>
    </row>
    <row r="801" spans="1:15" ht="15.75" customHeight="1" x14ac:dyDescent="0.25">
      <c r="A801" s="48"/>
      <c r="B801" s="48"/>
      <c r="O801" s="16"/>
    </row>
    <row r="802" spans="1:15" ht="15.75" customHeight="1" x14ac:dyDescent="0.25">
      <c r="A802" s="48"/>
      <c r="B802" s="48"/>
      <c r="O802" s="16"/>
    </row>
    <row r="803" spans="1:15" ht="15.75" customHeight="1" x14ac:dyDescent="0.25">
      <c r="A803" s="48"/>
      <c r="B803" s="48"/>
      <c r="O803" s="16"/>
    </row>
    <row r="804" spans="1:15" ht="15.75" customHeight="1" x14ac:dyDescent="0.25">
      <c r="A804" s="48"/>
      <c r="B804" s="48"/>
      <c r="O804" s="16"/>
    </row>
    <row r="805" spans="1:15" ht="15.75" customHeight="1" x14ac:dyDescent="0.25">
      <c r="A805" s="48"/>
      <c r="B805" s="48"/>
      <c r="O805" s="16"/>
    </row>
    <row r="806" spans="1:15" ht="15.75" customHeight="1" x14ac:dyDescent="0.25">
      <c r="A806" s="48"/>
      <c r="B806" s="48"/>
      <c r="O806" s="16"/>
    </row>
    <row r="807" spans="1:15" ht="15.75" customHeight="1" x14ac:dyDescent="0.25">
      <c r="A807" s="48"/>
      <c r="B807" s="48"/>
      <c r="O807" s="16"/>
    </row>
    <row r="808" spans="1:15" ht="15.75" customHeight="1" x14ac:dyDescent="0.25">
      <c r="A808" s="48"/>
      <c r="B808" s="48"/>
      <c r="O808" s="16"/>
    </row>
    <row r="809" spans="1:15" ht="15.75" customHeight="1" x14ac:dyDescent="0.25">
      <c r="A809" s="48"/>
      <c r="B809" s="48"/>
      <c r="O809" s="16"/>
    </row>
    <row r="810" spans="1:15" ht="15.75" customHeight="1" x14ac:dyDescent="0.25">
      <c r="A810" s="48"/>
      <c r="B810" s="48"/>
      <c r="O810" s="16"/>
    </row>
    <row r="811" spans="1:15" ht="15.75" customHeight="1" x14ac:dyDescent="0.25">
      <c r="A811" s="48"/>
      <c r="B811" s="48"/>
      <c r="O811" s="16"/>
    </row>
    <row r="812" spans="1:15" ht="15.75" customHeight="1" x14ac:dyDescent="0.25">
      <c r="A812" s="48"/>
      <c r="B812" s="48"/>
      <c r="O812" s="16"/>
    </row>
    <row r="813" spans="1:15" ht="15.75" customHeight="1" x14ac:dyDescent="0.25">
      <c r="A813" s="48"/>
      <c r="B813" s="48"/>
      <c r="O813" s="16"/>
    </row>
    <row r="814" spans="1:15" ht="15.75" customHeight="1" x14ac:dyDescent="0.25">
      <c r="A814" s="48"/>
      <c r="B814" s="48"/>
      <c r="O814" s="16"/>
    </row>
    <row r="815" spans="1:15" ht="15.75" customHeight="1" x14ac:dyDescent="0.25">
      <c r="A815" s="48"/>
      <c r="B815" s="48"/>
      <c r="O815" s="16"/>
    </row>
    <row r="816" spans="1:15" ht="15.75" customHeight="1" x14ac:dyDescent="0.25">
      <c r="A816" s="48"/>
      <c r="B816" s="48"/>
      <c r="O816" s="16"/>
    </row>
    <row r="817" spans="1:15" ht="15.75" customHeight="1" x14ac:dyDescent="0.25">
      <c r="A817" s="48"/>
      <c r="B817" s="48"/>
      <c r="O817" s="16"/>
    </row>
    <row r="818" spans="1:15" ht="15.75" customHeight="1" x14ac:dyDescent="0.25">
      <c r="A818" s="48"/>
      <c r="B818" s="48"/>
      <c r="O818" s="16"/>
    </row>
    <row r="819" spans="1:15" ht="15.75" customHeight="1" x14ac:dyDescent="0.25">
      <c r="A819" s="48"/>
      <c r="B819" s="48"/>
      <c r="O819" s="16"/>
    </row>
    <row r="820" spans="1:15" ht="15.75" customHeight="1" x14ac:dyDescent="0.25">
      <c r="A820" s="48"/>
      <c r="B820" s="48"/>
      <c r="O820" s="16"/>
    </row>
    <row r="821" spans="1:15" ht="15.75" customHeight="1" x14ac:dyDescent="0.25">
      <c r="A821" s="48"/>
      <c r="B821" s="48"/>
      <c r="O821" s="16"/>
    </row>
    <row r="822" spans="1:15" ht="15.75" customHeight="1" x14ac:dyDescent="0.25">
      <c r="A822" s="48"/>
      <c r="B822" s="48"/>
      <c r="O822" s="16"/>
    </row>
    <row r="823" spans="1:15" ht="15.75" customHeight="1" x14ac:dyDescent="0.25">
      <c r="A823" s="48"/>
      <c r="B823" s="48"/>
      <c r="O823" s="16"/>
    </row>
    <row r="824" spans="1:15" ht="15.75" customHeight="1" x14ac:dyDescent="0.25">
      <c r="A824" s="48"/>
      <c r="B824" s="48"/>
      <c r="O824" s="16"/>
    </row>
    <row r="825" spans="1:15" ht="15.75" customHeight="1" x14ac:dyDescent="0.25">
      <c r="A825" s="48"/>
      <c r="B825" s="48"/>
      <c r="O825" s="16"/>
    </row>
    <row r="826" spans="1:15" ht="15.75" customHeight="1" x14ac:dyDescent="0.25">
      <c r="A826" s="48"/>
      <c r="B826" s="48"/>
      <c r="O826" s="16"/>
    </row>
    <row r="827" spans="1:15" ht="15.75" customHeight="1" x14ac:dyDescent="0.25">
      <c r="A827" s="48"/>
      <c r="B827" s="48"/>
      <c r="O827" s="16"/>
    </row>
    <row r="828" spans="1:15" ht="15.75" customHeight="1" x14ac:dyDescent="0.25">
      <c r="A828" s="48"/>
      <c r="B828" s="48"/>
      <c r="O828" s="16"/>
    </row>
    <row r="829" spans="1:15" ht="15.75" customHeight="1" x14ac:dyDescent="0.25">
      <c r="A829" s="48"/>
      <c r="B829" s="48"/>
      <c r="O829" s="16"/>
    </row>
    <row r="830" spans="1:15" ht="15.75" customHeight="1" x14ac:dyDescent="0.25">
      <c r="A830" s="48"/>
      <c r="B830" s="48"/>
      <c r="O830" s="16"/>
    </row>
    <row r="831" spans="1:15" ht="15.75" customHeight="1" x14ac:dyDescent="0.25">
      <c r="A831" s="48"/>
      <c r="B831" s="48"/>
      <c r="O831" s="16"/>
    </row>
    <row r="832" spans="1:15" ht="15.75" customHeight="1" x14ac:dyDescent="0.25">
      <c r="A832" s="48"/>
      <c r="B832" s="48"/>
      <c r="O832" s="16"/>
    </row>
    <row r="833" spans="1:15" ht="15.75" customHeight="1" x14ac:dyDescent="0.25">
      <c r="A833" s="48"/>
      <c r="B833" s="48"/>
      <c r="O833" s="16"/>
    </row>
    <row r="834" spans="1:15" ht="15.75" customHeight="1" x14ac:dyDescent="0.25">
      <c r="A834" s="48"/>
      <c r="B834" s="48"/>
      <c r="O834" s="16"/>
    </row>
    <row r="835" spans="1:15" ht="15.75" customHeight="1" x14ac:dyDescent="0.25">
      <c r="A835" s="48"/>
      <c r="B835" s="48"/>
      <c r="O835" s="16"/>
    </row>
    <row r="836" spans="1:15" ht="15.75" customHeight="1" x14ac:dyDescent="0.25">
      <c r="A836" s="48"/>
      <c r="B836" s="48"/>
      <c r="O836" s="16"/>
    </row>
    <row r="837" spans="1:15" ht="15.75" customHeight="1" x14ac:dyDescent="0.25">
      <c r="A837" s="48"/>
      <c r="B837" s="48"/>
      <c r="O837" s="16"/>
    </row>
    <row r="838" spans="1:15" ht="15.75" customHeight="1" x14ac:dyDescent="0.25">
      <c r="A838" s="48"/>
      <c r="B838" s="48"/>
      <c r="O838" s="16"/>
    </row>
    <row r="839" spans="1:15" ht="15.75" customHeight="1" x14ac:dyDescent="0.25">
      <c r="A839" s="48"/>
      <c r="B839" s="48"/>
      <c r="O839" s="16"/>
    </row>
    <row r="840" spans="1:15" ht="15.75" customHeight="1" x14ac:dyDescent="0.25">
      <c r="A840" s="48"/>
      <c r="B840" s="48"/>
      <c r="O840" s="16"/>
    </row>
    <row r="841" spans="1:15" ht="15.75" customHeight="1" x14ac:dyDescent="0.25">
      <c r="A841" s="48"/>
      <c r="B841" s="48"/>
      <c r="O841" s="16"/>
    </row>
    <row r="842" spans="1:15" ht="15.75" customHeight="1" x14ac:dyDescent="0.25">
      <c r="A842" s="48"/>
      <c r="B842" s="48"/>
      <c r="O842" s="16"/>
    </row>
    <row r="843" spans="1:15" ht="15.75" customHeight="1" x14ac:dyDescent="0.25">
      <c r="A843" s="48"/>
      <c r="B843" s="48"/>
      <c r="O843" s="16"/>
    </row>
    <row r="844" spans="1:15" ht="15.75" customHeight="1" x14ac:dyDescent="0.25">
      <c r="A844" s="48"/>
      <c r="B844" s="48"/>
      <c r="O844" s="16"/>
    </row>
    <row r="845" spans="1:15" ht="15.75" customHeight="1" x14ac:dyDescent="0.25">
      <c r="A845" s="48"/>
      <c r="B845" s="48"/>
      <c r="O845" s="16"/>
    </row>
    <row r="846" spans="1:15" ht="15.75" customHeight="1" x14ac:dyDescent="0.25">
      <c r="A846" s="48"/>
      <c r="B846" s="48"/>
      <c r="O846" s="16"/>
    </row>
    <row r="847" spans="1:15" ht="15.75" customHeight="1" x14ac:dyDescent="0.25">
      <c r="A847" s="48"/>
      <c r="B847" s="48"/>
      <c r="O847" s="16"/>
    </row>
    <row r="848" spans="1:15" ht="15.75" customHeight="1" x14ac:dyDescent="0.25">
      <c r="A848" s="48"/>
      <c r="B848" s="48"/>
      <c r="O848" s="16"/>
    </row>
    <row r="849" spans="1:15" ht="15.75" customHeight="1" x14ac:dyDescent="0.25">
      <c r="A849" s="48"/>
      <c r="B849" s="48"/>
      <c r="O849" s="16"/>
    </row>
    <row r="850" spans="1:15" ht="15.75" customHeight="1" x14ac:dyDescent="0.25">
      <c r="A850" s="48"/>
      <c r="B850" s="48"/>
      <c r="O850" s="16"/>
    </row>
    <row r="851" spans="1:15" ht="15.75" customHeight="1" x14ac:dyDescent="0.25">
      <c r="A851" s="48"/>
      <c r="B851" s="48"/>
      <c r="O851" s="16"/>
    </row>
    <row r="852" spans="1:15" ht="15.75" customHeight="1" x14ac:dyDescent="0.25">
      <c r="A852" s="48"/>
      <c r="B852" s="48"/>
      <c r="O852" s="16"/>
    </row>
    <row r="853" spans="1:15" ht="15.75" customHeight="1" x14ac:dyDescent="0.25">
      <c r="A853" s="48"/>
      <c r="B853" s="48"/>
      <c r="O853" s="16"/>
    </row>
    <row r="854" spans="1:15" ht="15.75" customHeight="1" x14ac:dyDescent="0.25">
      <c r="A854" s="48"/>
      <c r="B854" s="48"/>
      <c r="O854" s="16"/>
    </row>
    <row r="855" spans="1:15" ht="15.75" customHeight="1" x14ac:dyDescent="0.25">
      <c r="A855" s="48"/>
      <c r="B855" s="48"/>
      <c r="O855" s="16"/>
    </row>
    <row r="856" spans="1:15" ht="15.75" customHeight="1" x14ac:dyDescent="0.25">
      <c r="A856" s="48"/>
      <c r="B856" s="48"/>
      <c r="O856" s="16"/>
    </row>
    <row r="857" spans="1:15" ht="15.75" customHeight="1" x14ac:dyDescent="0.25">
      <c r="A857" s="48"/>
      <c r="B857" s="48"/>
      <c r="O857" s="16"/>
    </row>
    <row r="858" spans="1:15" ht="15.75" customHeight="1" x14ac:dyDescent="0.25">
      <c r="A858" s="48"/>
      <c r="B858" s="48"/>
      <c r="O858" s="16"/>
    </row>
    <row r="859" spans="1:15" ht="15.75" customHeight="1" x14ac:dyDescent="0.25">
      <c r="A859" s="48"/>
      <c r="B859" s="48"/>
      <c r="O859" s="16"/>
    </row>
    <row r="860" spans="1:15" ht="15.75" customHeight="1" x14ac:dyDescent="0.25">
      <c r="A860" s="48"/>
      <c r="B860" s="48"/>
      <c r="O860" s="16"/>
    </row>
    <row r="861" spans="1:15" ht="15.75" customHeight="1" x14ac:dyDescent="0.25">
      <c r="A861" s="48"/>
      <c r="B861" s="48"/>
      <c r="O861" s="16"/>
    </row>
    <row r="862" spans="1:15" ht="15.75" customHeight="1" x14ac:dyDescent="0.25">
      <c r="A862" s="48"/>
      <c r="B862" s="48"/>
      <c r="O862" s="16"/>
    </row>
    <row r="863" spans="1:15" ht="15.75" customHeight="1" x14ac:dyDescent="0.25">
      <c r="A863" s="48"/>
      <c r="B863" s="48"/>
      <c r="O863" s="16"/>
    </row>
    <row r="864" spans="1:15" ht="15.75" customHeight="1" x14ac:dyDescent="0.25">
      <c r="A864" s="48"/>
      <c r="B864" s="48"/>
      <c r="O864" s="16"/>
    </row>
    <row r="865" spans="1:15" ht="15.75" customHeight="1" x14ac:dyDescent="0.25">
      <c r="A865" s="48"/>
      <c r="B865" s="48"/>
      <c r="O865" s="16"/>
    </row>
    <row r="866" spans="1:15" ht="15.75" customHeight="1" x14ac:dyDescent="0.25">
      <c r="A866" s="48"/>
      <c r="B866" s="48"/>
      <c r="O866" s="16"/>
    </row>
    <row r="867" spans="1:15" ht="15.75" customHeight="1" x14ac:dyDescent="0.25">
      <c r="A867" s="48"/>
      <c r="B867" s="48"/>
      <c r="O867" s="16"/>
    </row>
    <row r="868" spans="1:15" ht="15.75" customHeight="1" x14ac:dyDescent="0.25">
      <c r="A868" s="48"/>
      <c r="B868" s="48"/>
      <c r="O868" s="16"/>
    </row>
    <row r="869" spans="1:15" ht="15.75" customHeight="1" x14ac:dyDescent="0.25">
      <c r="A869" s="48"/>
      <c r="B869" s="48"/>
      <c r="O869" s="16"/>
    </row>
    <row r="870" spans="1:15" ht="15.75" customHeight="1" x14ac:dyDescent="0.25">
      <c r="A870" s="48"/>
      <c r="B870" s="48"/>
      <c r="O870" s="16"/>
    </row>
    <row r="871" spans="1:15" ht="15.75" customHeight="1" x14ac:dyDescent="0.25">
      <c r="A871" s="48"/>
      <c r="B871" s="48"/>
      <c r="O871" s="16"/>
    </row>
    <row r="872" spans="1:15" ht="15.75" customHeight="1" x14ac:dyDescent="0.25">
      <c r="A872" s="48"/>
      <c r="B872" s="48"/>
      <c r="O872" s="16"/>
    </row>
    <row r="873" spans="1:15" ht="15.75" customHeight="1" x14ac:dyDescent="0.25">
      <c r="A873" s="48"/>
      <c r="B873" s="48"/>
      <c r="O873" s="16"/>
    </row>
    <row r="874" spans="1:15" ht="15.75" customHeight="1" x14ac:dyDescent="0.25">
      <c r="A874" s="48"/>
      <c r="B874" s="48"/>
      <c r="O874" s="16"/>
    </row>
    <row r="875" spans="1:15" ht="15.75" customHeight="1" x14ac:dyDescent="0.25">
      <c r="A875" s="48"/>
      <c r="B875" s="48"/>
      <c r="O875" s="16"/>
    </row>
    <row r="876" spans="1:15" ht="15.75" customHeight="1" x14ac:dyDescent="0.25">
      <c r="A876" s="48"/>
      <c r="B876" s="48"/>
      <c r="O876" s="16"/>
    </row>
    <row r="877" spans="1:15" ht="15.75" customHeight="1" x14ac:dyDescent="0.25">
      <c r="A877" s="48"/>
      <c r="B877" s="48"/>
      <c r="O877" s="16"/>
    </row>
    <row r="878" spans="1:15" ht="15.75" customHeight="1" x14ac:dyDescent="0.25">
      <c r="A878" s="48"/>
      <c r="B878" s="48"/>
      <c r="O878" s="16"/>
    </row>
    <row r="879" spans="1:15" ht="15.75" customHeight="1" x14ac:dyDescent="0.25">
      <c r="A879" s="48"/>
      <c r="B879" s="48"/>
      <c r="O879" s="16"/>
    </row>
    <row r="880" spans="1:15" ht="15.75" customHeight="1" x14ac:dyDescent="0.25">
      <c r="A880" s="48"/>
      <c r="B880" s="48"/>
      <c r="O880" s="16"/>
    </row>
    <row r="881" spans="1:15" ht="15.75" customHeight="1" x14ac:dyDescent="0.25">
      <c r="A881" s="48"/>
      <c r="B881" s="48"/>
      <c r="O881" s="16"/>
    </row>
    <row r="882" spans="1:15" ht="15.75" customHeight="1" x14ac:dyDescent="0.25">
      <c r="A882" s="48"/>
      <c r="B882" s="48"/>
      <c r="O882" s="16"/>
    </row>
    <row r="883" spans="1:15" ht="15.75" customHeight="1" x14ac:dyDescent="0.25">
      <c r="A883" s="48"/>
      <c r="B883" s="48"/>
      <c r="O883" s="16"/>
    </row>
    <row r="884" spans="1:15" ht="15.75" customHeight="1" x14ac:dyDescent="0.25">
      <c r="A884" s="48"/>
      <c r="B884" s="48"/>
      <c r="O884" s="16"/>
    </row>
    <row r="885" spans="1:15" ht="15.75" customHeight="1" x14ac:dyDescent="0.25">
      <c r="A885" s="48"/>
      <c r="B885" s="48"/>
      <c r="O885" s="16"/>
    </row>
    <row r="886" spans="1:15" ht="15.75" customHeight="1" x14ac:dyDescent="0.25">
      <c r="A886" s="48"/>
      <c r="B886" s="48"/>
      <c r="O886" s="16"/>
    </row>
    <row r="887" spans="1:15" ht="15.75" customHeight="1" x14ac:dyDescent="0.25">
      <c r="A887" s="48"/>
      <c r="B887" s="48"/>
      <c r="O887" s="16"/>
    </row>
    <row r="888" spans="1:15" ht="15.75" customHeight="1" x14ac:dyDescent="0.25">
      <c r="A888" s="48"/>
      <c r="B888" s="48"/>
      <c r="O888" s="16"/>
    </row>
    <row r="889" spans="1:15" ht="15.75" customHeight="1" x14ac:dyDescent="0.25">
      <c r="A889" s="48"/>
      <c r="B889" s="48"/>
      <c r="O889" s="16"/>
    </row>
    <row r="890" spans="1:15" ht="15.75" customHeight="1" x14ac:dyDescent="0.25">
      <c r="A890" s="48"/>
      <c r="B890" s="48"/>
      <c r="O890" s="16"/>
    </row>
    <row r="891" spans="1:15" ht="15.75" customHeight="1" x14ac:dyDescent="0.25">
      <c r="A891" s="48"/>
      <c r="B891" s="48"/>
      <c r="O891" s="16"/>
    </row>
    <row r="892" spans="1:15" ht="15.75" customHeight="1" x14ac:dyDescent="0.25">
      <c r="A892" s="48"/>
      <c r="B892" s="48"/>
      <c r="O892" s="16"/>
    </row>
    <row r="893" spans="1:15" ht="15.75" customHeight="1" x14ac:dyDescent="0.25">
      <c r="A893" s="48"/>
      <c r="B893" s="48"/>
      <c r="O893" s="16"/>
    </row>
    <row r="894" spans="1:15" ht="15.75" customHeight="1" x14ac:dyDescent="0.25">
      <c r="A894" s="48"/>
      <c r="B894" s="48"/>
      <c r="O894" s="16"/>
    </row>
    <row r="895" spans="1:15" ht="15.75" customHeight="1" x14ac:dyDescent="0.25">
      <c r="A895" s="48"/>
      <c r="B895" s="48"/>
      <c r="O895" s="16"/>
    </row>
    <row r="896" spans="1:15" ht="15.75" customHeight="1" x14ac:dyDescent="0.25">
      <c r="A896" s="48"/>
      <c r="B896" s="48"/>
      <c r="O896" s="16"/>
    </row>
    <row r="897" spans="1:15" ht="15.75" customHeight="1" x14ac:dyDescent="0.25">
      <c r="A897" s="48"/>
      <c r="B897" s="48"/>
      <c r="O897" s="16"/>
    </row>
    <row r="898" spans="1:15" ht="15.75" customHeight="1" x14ac:dyDescent="0.25">
      <c r="A898" s="48"/>
      <c r="B898" s="48"/>
      <c r="O898" s="16"/>
    </row>
    <row r="899" spans="1:15" ht="15.75" customHeight="1" x14ac:dyDescent="0.25">
      <c r="A899" s="48"/>
      <c r="B899" s="48"/>
      <c r="O899" s="16"/>
    </row>
    <row r="900" spans="1:15" ht="15.75" customHeight="1" x14ac:dyDescent="0.25">
      <c r="A900" s="48"/>
      <c r="B900" s="48"/>
      <c r="O900" s="16"/>
    </row>
    <row r="901" spans="1:15" ht="15.75" customHeight="1" x14ac:dyDescent="0.25">
      <c r="A901" s="48"/>
      <c r="B901" s="48"/>
      <c r="O901" s="16"/>
    </row>
    <row r="902" spans="1:15" ht="15.75" customHeight="1" x14ac:dyDescent="0.25">
      <c r="A902" s="48"/>
      <c r="B902" s="48"/>
      <c r="O902" s="16"/>
    </row>
    <row r="903" spans="1:15" ht="15.75" customHeight="1" x14ac:dyDescent="0.25">
      <c r="A903" s="48"/>
      <c r="B903" s="48"/>
      <c r="O903" s="16"/>
    </row>
    <row r="904" spans="1:15" ht="15.75" customHeight="1" x14ac:dyDescent="0.25">
      <c r="A904" s="48"/>
      <c r="B904" s="48"/>
      <c r="O904" s="16"/>
    </row>
    <row r="905" spans="1:15" ht="15.75" customHeight="1" x14ac:dyDescent="0.25">
      <c r="A905" s="48"/>
      <c r="B905" s="48"/>
      <c r="O905" s="16"/>
    </row>
    <row r="906" spans="1:15" ht="15.75" customHeight="1" x14ac:dyDescent="0.25">
      <c r="A906" s="48"/>
      <c r="B906" s="48"/>
      <c r="O906" s="16"/>
    </row>
    <row r="907" spans="1:15" ht="15.75" customHeight="1" x14ac:dyDescent="0.25">
      <c r="A907" s="48"/>
      <c r="B907" s="48"/>
      <c r="O907" s="16"/>
    </row>
    <row r="908" spans="1:15" ht="15.75" customHeight="1" x14ac:dyDescent="0.25">
      <c r="A908" s="48"/>
      <c r="B908" s="48"/>
      <c r="O908" s="16"/>
    </row>
    <row r="909" spans="1:15" ht="15.75" customHeight="1" x14ac:dyDescent="0.25">
      <c r="A909" s="48"/>
      <c r="B909" s="48"/>
      <c r="O909" s="16"/>
    </row>
    <row r="910" spans="1:15" ht="15.75" customHeight="1" x14ac:dyDescent="0.25">
      <c r="A910" s="48"/>
      <c r="B910" s="48"/>
      <c r="O910" s="16"/>
    </row>
    <row r="911" spans="1:15" ht="15.75" customHeight="1" x14ac:dyDescent="0.25">
      <c r="A911" s="48"/>
      <c r="B911" s="48"/>
      <c r="O911" s="16"/>
    </row>
    <row r="912" spans="1:15" ht="15.75" customHeight="1" x14ac:dyDescent="0.25">
      <c r="A912" s="48"/>
      <c r="B912" s="48"/>
      <c r="O912" s="16"/>
    </row>
    <row r="913" spans="1:15" ht="15.75" customHeight="1" x14ac:dyDescent="0.25">
      <c r="A913" s="48"/>
      <c r="B913" s="48"/>
      <c r="O913" s="16"/>
    </row>
    <row r="914" spans="1:15" ht="15.75" customHeight="1" x14ac:dyDescent="0.25">
      <c r="A914" s="48"/>
      <c r="B914" s="48"/>
      <c r="O914" s="16"/>
    </row>
    <row r="915" spans="1:15" ht="15.75" customHeight="1" x14ac:dyDescent="0.25">
      <c r="A915" s="48"/>
      <c r="B915" s="48"/>
      <c r="O915" s="16"/>
    </row>
    <row r="916" spans="1:15" ht="15.75" customHeight="1" x14ac:dyDescent="0.25">
      <c r="A916" s="48"/>
      <c r="B916" s="48"/>
      <c r="O916" s="16"/>
    </row>
    <row r="917" spans="1:15" ht="15.75" customHeight="1" x14ac:dyDescent="0.25">
      <c r="A917" s="48"/>
      <c r="B917" s="48"/>
      <c r="O917" s="16"/>
    </row>
    <row r="918" spans="1:15" ht="15.75" customHeight="1" x14ac:dyDescent="0.25">
      <c r="A918" s="48"/>
      <c r="B918" s="48"/>
      <c r="O918" s="16"/>
    </row>
    <row r="919" spans="1:15" ht="15.75" customHeight="1" x14ac:dyDescent="0.25">
      <c r="A919" s="48"/>
      <c r="B919" s="48"/>
      <c r="O919" s="16"/>
    </row>
    <row r="920" spans="1:15" ht="15.75" customHeight="1" x14ac:dyDescent="0.25">
      <c r="A920" s="48"/>
      <c r="B920" s="48"/>
      <c r="O920" s="16"/>
    </row>
    <row r="921" spans="1:15" ht="15.75" customHeight="1" x14ac:dyDescent="0.25">
      <c r="A921" s="48"/>
      <c r="B921" s="48"/>
      <c r="O921" s="16"/>
    </row>
    <row r="922" spans="1:15" ht="15.75" customHeight="1" x14ac:dyDescent="0.25">
      <c r="A922" s="48"/>
      <c r="B922" s="48"/>
      <c r="O922" s="16"/>
    </row>
    <row r="923" spans="1:15" ht="15.75" customHeight="1" x14ac:dyDescent="0.25">
      <c r="A923" s="48"/>
      <c r="B923" s="48"/>
      <c r="O923" s="16"/>
    </row>
    <row r="924" spans="1:15" ht="15.75" customHeight="1" x14ac:dyDescent="0.25">
      <c r="A924" s="48"/>
      <c r="B924" s="48"/>
      <c r="O924" s="16"/>
    </row>
    <row r="925" spans="1:15" ht="15.75" customHeight="1" x14ac:dyDescent="0.25">
      <c r="A925" s="48"/>
      <c r="B925" s="48"/>
      <c r="O925" s="16"/>
    </row>
    <row r="926" spans="1:15" ht="15.75" customHeight="1" x14ac:dyDescent="0.25">
      <c r="A926" s="48"/>
      <c r="B926" s="48"/>
      <c r="O926" s="16"/>
    </row>
    <row r="927" spans="1:15" ht="15.75" customHeight="1" x14ac:dyDescent="0.25">
      <c r="A927" s="48"/>
      <c r="B927" s="48"/>
      <c r="O927" s="16"/>
    </row>
    <row r="928" spans="1:15" ht="15.75" customHeight="1" x14ac:dyDescent="0.25">
      <c r="A928" s="48"/>
      <c r="B928" s="48"/>
      <c r="O928" s="16"/>
    </row>
    <row r="929" spans="1:15" ht="15.75" customHeight="1" x14ac:dyDescent="0.25">
      <c r="A929" s="48"/>
      <c r="B929" s="48"/>
      <c r="O929" s="16"/>
    </row>
    <row r="930" spans="1:15" ht="15.75" customHeight="1" x14ac:dyDescent="0.25">
      <c r="A930" s="48"/>
      <c r="B930" s="48"/>
      <c r="O930" s="16"/>
    </row>
    <row r="931" spans="1:15" ht="15.75" customHeight="1" x14ac:dyDescent="0.25">
      <c r="A931" s="48"/>
      <c r="B931" s="48"/>
      <c r="O931" s="16"/>
    </row>
    <row r="932" spans="1:15" ht="15.75" customHeight="1" x14ac:dyDescent="0.25">
      <c r="A932" s="48"/>
      <c r="B932" s="48"/>
      <c r="O932" s="16"/>
    </row>
    <row r="933" spans="1:15" ht="15.75" customHeight="1" x14ac:dyDescent="0.25">
      <c r="A933" s="48"/>
      <c r="B933" s="48"/>
      <c r="O933" s="16"/>
    </row>
    <row r="934" spans="1:15" ht="15.75" customHeight="1" x14ac:dyDescent="0.25">
      <c r="A934" s="48"/>
      <c r="B934" s="48"/>
      <c r="O934" s="16"/>
    </row>
    <row r="935" spans="1:15" ht="15.75" customHeight="1" x14ac:dyDescent="0.25">
      <c r="A935" s="48"/>
      <c r="B935" s="48"/>
      <c r="O935" s="16"/>
    </row>
    <row r="936" spans="1:15" ht="15.75" customHeight="1" x14ac:dyDescent="0.25">
      <c r="A936" s="48"/>
      <c r="B936" s="48"/>
      <c r="O936" s="16"/>
    </row>
    <row r="937" spans="1:15" ht="15.75" customHeight="1" x14ac:dyDescent="0.25">
      <c r="A937" s="48"/>
      <c r="B937" s="48"/>
      <c r="O937" s="16"/>
    </row>
    <row r="938" spans="1:15" ht="15.75" customHeight="1" x14ac:dyDescent="0.25">
      <c r="A938" s="48"/>
      <c r="B938" s="48"/>
      <c r="O938" s="16"/>
    </row>
    <row r="939" spans="1:15" ht="15.75" customHeight="1" x14ac:dyDescent="0.25">
      <c r="A939" s="48"/>
      <c r="B939" s="48"/>
      <c r="O939" s="16"/>
    </row>
    <row r="940" spans="1:15" ht="15.75" customHeight="1" x14ac:dyDescent="0.25">
      <c r="A940" s="48"/>
      <c r="B940" s="48"/>
      <c r="O940" s="16"/>
    </row>
    <row r="941" spans="1:15" ht="15.75" customHeight="1" x14ac:dyDescent="0.25">
      <c r="A941" s="48"/>
      <c r="B941" s="48"/>
      <c r="O941" s="16"/>
    </row>
    <row r="942" spans="1:15" ht="15.75" customHeight="1" x14ac:dyDescent="0.25">
      <c r="A942" s="48"/>
      <c r="B942" s="48"/>
      <c r="O942" s="16"/>
    </row>
    <row r="943" spans="1:15" ht="15.75" customHeight="1" x14ac:dyDescent="0.25">
      <c r="A943" s="48"/>
      <c r="B943" s="48"/>
      <c r="O943" s="16"/>
    </row>
    <row r="944" spans="1:15" ht="15.75" customHeight="1" x14ac:dyDescent="0.25">
      <c r="A944" s="48"/>
      <c r="B944" s="48"/>
      <c r="O944" s="16"/>
    </row>
    <row r="945" spans="1:15" ht="15.75" customHeight="1" x14ac:dyDescent="0.25">
      <c r="A945" s="48"/>
      <c r="B945" s="48"/>
      <c r="O945" s="16"/>
    </row>
  </sheetData>
  <autoFilter ref="A1:Q165" xr:uid="{00000000-0009-0000-0000-000001000000}"/>
  <conditionalFormatting sqref="A1:AB1">
    <cfRule type="notContainsBlanks" dxfId="0" priority="1">
      <formula>LEN(TRIM(A1))&gt;0</formula>
    </cfRule>
  </conditionalFormatting>
  <hyperlinks>
    <hyperlink ref="N2" r:id="rId1" xr:uid="{00000000-0004-0000-0100-000000000000}"/>
    <hyperlink ref="P3" r:id="rId2"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8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5.140625" customWidth="1"/>
    <col min="2" max="2" width="15.140625" customWidth="1"/>
    <col min="3" max="3" width="15.85546875" customWidth="1"/>
    <col min="4" max="4" width="13.42578125" customWidth="1"/>
    <col min="5" max="5" width="16.5703125" customWidth="1"/>
    <col min="6" max="7" width="24.42578125" customWidth="1"/>
    <col min="8" max="8" width="36.42578125" customWidth="1"/>
    <col min="9" max="9" width="9" customWidth="1"/>
    <col min="10" max="10" width="45.5703125" customWidth="1"/>
    <col min="11" max="11" width="29.85546875" customWidth="1"/>
    <col min="12" max="12" width="17.140625" customWidth="1"/>
    <col min="13" max="13" width="15.42578125" customWidth="1"/>
    <col min="14" max="14" width="35" customWidth="1"/>
    <col min="15" max="15" width="15" customWidth="1"/>
    <col min="16" max="16" width="70.28515625" customWidth="1"/>
    <col min="17" max="17" width="19.5703125" customWidth="1"/>
    <col min="18" max="29" width="8.7109375" customWidth="1"/>
  </cols>
  <sheetData>
    <row r="1" spans="1:17" x14ac:dyDescent="0.25">
      <c r="A1" s="48" t="s">
        <v>36</v>
      </c>
      <c r="B1" s="48" t="s">
        <v>37</v>
      </c>
      <c r="C1" s="5" t="s">
        <v>304</v>
      </c>
      <c r="D1" s="5" t="s">
        <v>39</v>
      </c>
      <c r="E1" s="5" t="s">
        <v>305</v>
      </c>
      <c r="F1" s="5" t="s">
        <v>41</v>
      </c>
      <c r="G1" s="5" t="s">
        <v>42</v>
      </c>
      <c r="H1" s="5" t="s">
        <v>306</v>
      </c>
      <c r="I1" s="5" t="s">
        <v>45</v>
      </c>
      <c r="J1" s="5" t="s">
        <v>307</v>
      </c>
      <c r="K1" s="5" t="s">
        <v>308</v>
      </c>
      <c r="L1" s="5" t="s">
        <v>46</v>
      </c>
      <c r="M1" s="5" t="s">
        <v>48</v>
      </c>
      <c r="N1" s="5" t="s">
        <v>49</v>
      </c>
      <c r="O1" s="5" t="s">
        <v>309</v>
      </c>
      <c r="P1" s="5" t="s">
        <v>50</v>
      </c>
      <c r="Q1" s="5" t="s">
        <v>51</v>
      </c>
    </row>
    <row r="2" spans="1:17" x14ac:dyDescent="0.25">
      <c r="A2" s="48">
        <v>0</v>
      </c>
      <c r="B2" s="49">
        <v>45269</v>
      </c>
      <c r="C2" s="49">
        <v>45274</v>
      </c>
      <c r="D2" s="5" t="s">
        <v>21</v>
      </c>
      <c r="E2" s="5" t="s">
        <v>23</v>
      </c>
      <c r="F2" s="5" t="s">
        <v>53</v>
      </c>
      <c r="G2" s="5" t="s">
        <v>15</v>
      </c>
      <c r="H2" s="5" t="s">
        <v>310</v>
      </c>
      <c r="I2" s="5">
        <v>1</v>
      </c>
      <c r="J2" s="5" t="str">
        <f ca="1">IFERROR(__xludf.DUMMYFUNCTION("text(B2, ""YYYYMMDD"") &amp; ""_"" &amp; F2 &amp; ""_"" &amp; REGEXREPLACE(G2, "" "", """") &amp; ""_"" &amp; REGEXREPLACE(H2, "" "", """") &amp; ""_"" &amp; TEXT(I2, ""00"")"),"20231209_CAC_Example_ExampleInterview_01")</f>
        <v>20231209_CAC_Example_ExampleInterview_01</v>
      </c>
      <c r="K2" s="5" t="s">
        <v>311</v>
      </c>
      <c r="L2" s="5">
        <v>1</v>
      </c>
      <c r="M2" s="5" t="s">
        <v>28</v>
      </c>
      <c r="N2" s="50" t="s">
        <v>30</v>
      </c>
      <c r="O2" s="50" t="s">
        <v>32</v>
      </c>
      <c r="P2" s="5" t="s">
        <v>35</v>
      </c>
      <c r="Q2" s="5"/>
    </row>
    <row r="3" spans="1:17" x14ac:dyDescent="0.25">
      <c r="A3" s="48">
        <v>1</v>
      </c>
      <c r="B3" s="49">
        <v>45269</v>
      </c>
      <c r="C3" s="49">
        <v>45280</v>
      </c>
      <c r="D3" s="5" t="s">
        <v>312</v>
      </c>
      <c r="E3" s="5" t="s">
        <v>56</v>
      </c>
      <c r="F3" s="5" t="s">
        <v>53</v>
      </c>
      <c r="G3" s="5" t="s">
        <v>57</v>
      </c>
      <c r="H3" s="5"/>
      <c r="I3" s="5"/>
      <c r="J3" s="5"/>
      <c r="K3" s="5" t="s">
        <v>313</v>
      </c>
      <c r="L3" s="5">
        <v>14</v>
      </c>
      <c r="M3" s="5" t="s">
        <v>59</v>
      </c>
      <c r="N3" s="5" t="s">
        <v>60</v>
      </c>
      <c r="O3" s="50" t="s">
        <v>313</v>
      </c>
      <c r="P3" s="5" t="s">
        <v>61</v>
      </c>
      <c r="Q3" s="51" t="s">
        <v>62</v>
      </c>
    </row>
    <row r="4" spans="1:17" x14ac:dyDescent="0.25">
      <c r="A4" s="48">
        <v>2</v>
      </c>
      <c r="B4" s="49">
        <v>45269</v>
      </c>
      <c r="C4" s="49">
        <v>45280</v>
      </c>
      <c r="D4" s="5" t="s">
        <v>75</v>
      </c>
      <c r="E4" s="5" t="s">
        <v>76</v>
      </c>
      <c r="F4" s="5" t="s">
        <v>53</v>
      </c>
      <c r="G4" s="5" t="s">
        <v>57</v>
      </c>
      <c r="H4" s="5"/>
      <c r="I4" s="5"/>
      <c r="J4" s="5"/>
      <c r="K4" s="5" t="s">
        <v>314</v>
      </c>
      <c r="L4" s="5">
        <v>4</v>
      </c>
      <c r="M4" s="5" t="s">
        <v>59</v>
      </c>
      <c r="N4" s="5" t="s">
        <v>60</v>
      </c>
      <c r="O4" s="50" t="s">
        <v>314</v>
      </c>
      <c r="P4" s="5" t="s">
        <v>79</v>
      </c>
      <c r="Q4" s="5"/>
    </row>
    <row r="5" spans="1:17" x14ac:dyDescent="0.25">
      <c r="A5" s="48">
        <v>3</v>
      </c>
      <c r="B5" s="49">
        <v>45269</v>
      </c>
      <c r="C5" s="49">
        <v>45280</v>
      </c>
      <c r="D5" s="5" t="s">
        <v>315</v>
      </c>
      <c r="E5" s="5" t="s">
        <v>82</v>
      </c>
      <c r="F5" s="5" t="s">
        <v>53</v>
      </c>
      <c r="G5" s="5" t="s">
        <v>57</v>
      </c>
      <c r="H5" s="5"/>
      <c r="I5" s="5"/>
      <c r="J5" s="5"/>
      <c r="K5" s="5" t="s">
        <v>316</v>
      </c>
      <c r="L5" s="5">
        <v>5</v>
      </c>
      <c r="M5" s="5" t="s">
        <v>59</v>
      </c>
      <c r="N5" s="5" t="s">
        <v>60</v>
      </c>
      <c r="O5" s="50" t="s">
        <v>316</v>
      </c>
      <c r="P5" s="5" t="s">
        <v>84</v>
      </c>
      <c r="Q5" s="5"/>
    </row>
    <row r="6" spans="1:17" ht="15.75" customHeight="1" x14ac:dyDescent="0.25">
      <c r="A6" s="48">
        <v>4</v>
      </c>
      <c r="B6" s="49">
        <v>45273</v>
      </c>
      <c r="C6" s="49">
        <v>45308</v>
      </c>
      <c r="D6" s="5" t="s">
        <v>317</v>
      </c>
      <c r="E6" s="5"/>
      <c r="F6" s="5" t="s">
        <v>93</v>
      </c>
      <c r="G6" s="5" t="s">
        <v>94</v>
      </c>
      <c r="H6" s="5"/>
      <c r="I6" s="5"/>
      <c r="J6" s="5"/>
      <c r="K6" s="5"/>
      <c r="L6" s="5">
        <v>24</v>
      </c>
      <c r="M6" s="5" t="s">
        <v>59</v>
      </c>
      <c r="N6" s="5"/>
      <c r="O6" s="50" t="s">
        <v>318</v>
      </c>
      <c r="P6" s="5" t="s">
        <v>96</v>
      </c>
      <c r="Q6" s="5"/>
    </row>
    <row r="7" spans="1:17" ht="15.75" customHeight="1" x14ac:dyDescent="0.25">
      <c r="A7" s="48">
        <v>5</v>
      </c>
      <c r="B7" s="49">
        <v>45160</v>
      </c>
      <c r="C7" s="49">
        <v>45308</v>
      </c>
      <c r="D7" s="5" t="s">
        <v>319</v>
      </c>
      <c r="E7" s="5"/>
      <c r="F7" s="5" t="s">
        <v>93</v>
      </c>
      <c r="G7" s="5" t="s">
        <v>122</v>
      </c>
      <c r="H7" s="5"/>
      <c r="I7" s="5"/>
      <c r="J7" s="5"/>
      <c r="K7" s="5"/>
      <c r="L7" s="5">
        <v>28</v>
      </c>
      <c r="M7" s="5" t="s">
        <v>320</v>
      </c>
      <c r="N7" s="5"/>
      <c r="O7" s="50" t="s">
        <v>321</v>
      </c>
      <c r="P7" s="5" t="s">
        <v>322</v>
      </c>
      <c r="Q7" s="5"/>
    </row>
    <row r="8" spans="1:17" ht="15.75" customHeight="1" x14ac:dyDescent="0.25">
      <c r="A8" s="48">
        <v>6</v>
      </c>
      <c r="B8" s="49">
        <v>45204</v>
      </c>
      <c r="C8" s="49">
        <v>45308</v>
      </c>
      <c r="D8" s="5" t="s">
        <v>323</v>
      </c>
      <c r="E8" s="5"/>
      <c r="F8" s="5" t="s">
        <v>153</v>
      </c>
      <c r="G8" s="5" t="s">
        <v>154</v>
      </c>
      <c r="H8" s="5"/>
      <c r="I8" s="5"/>
      <c r="J8" s="5"/>
      <c r="K8" s="5"/>
      <c r="L8" s="5">
        <v>2</v>
      </c>
      <c r="M8" s="5" t="s">
        <v>324</v>
      </c>
      <c r="N8" s="5"/>
      <c r="O8" s="51" t="s">
        <v>325</v>
      </c>
      <c r="P8" s="5" t="s">
        <v>326</v>
      </c>
      <c r="Q8" s="5"/>
    </row>
    <row r="9" spans="1:17" ht="15.75" customHeight="1" x14ac:dyDescent="0.25">
      <c r="A9" s="48"/>
      <c r="B9" s="48"/>
    </row>
    <row r="10" spans="1:17" ht="15.75" customHeight="1" x14ac:dyDescent="0.25">
      <c r="A10" s="48"/>
      <c r="B10" s="48"/>
    </row>
    <row r="11" spans="1:17" ht="15.75" customHeight="1" x14ac:dyDescent="0.25">
      <c r="A11" s="48"/>
      <c r="B11" s="48"/>
    </row>
    <row r="12" spans="1:17" ht="15.75" customHeight="1" x14ac:dyDescent="0.25">
      <c r="A12" s="48"/>
      <c r="B12" s="48"/>
    </row>
    <row r="13" spans="1:17" ht="15.75" customHeight="1" x14ac:dyDescent="0.25">
      <c r="A13" s="48"/>
      <c r="B13" s="48"/>
    </row>
    <row r="14" spans="1:17" ht="15.75" customHeight="1" x14ac:dyDescent="0.25">
      <c r="A14" s="48"/>
      <c r="B14" s="48"/>
    </row>
    <row r="15" spans="1:17" ht="15.75" customHeight="1" x14ac:dyDescent="0.25">
      <c r="A15" s="48"/>
      <c r="B15" s="48"/>
    </row>
    <row r="16" spans="1:17" ht="15.75" customHeight="1" x14ac:dyDescent="0.25">
      <c r="A16" s="48"/>
      <c r="B16" s="48"/>
    </row>
    <row r="17" spans="1:2" ht="15.75" customHeight="1" x14ac:dyDescent="0.25">
      <c r="A17" s="48"/>
      <c r="B17" s="48"/>
    </row>
    <row r="18" spans="1:2" ht="15.75" customHeight="1" x14ac:dyDescent="0.25">
      <c r="A18" s="48"/>
      <c r="B18" s="48"/>
    </row>
    <row r="19" spans="1:2" ht="15.75" customHeight="1" x14ac:dyDescent="0.25">
      <c r="A19" s="48"/>
      <c r="B19" s="48"/>
    </row>
    <row r="20" spans="1:2" ht="15.75" customHeight="1" x14ac:dyDescent="0.25">
      <c r="A20" s="48"/>
      <c r="B20" s="48"/>
    </row>
    <row r="21" spans="1:2" ht="15.75" customHeight="1" x14ac:dyDescent="0.25">
      <c r="A21" s="48"/>
      <c r="B21" s="48"/>
    </row>
    <row r="22" spans="1:2" ht="15.75" customHeight="1" x14ac:dyDescent="0.25">
      <c r="A22" s="48"/>
      <c r="B22" s="48"/>
    </row>
    <row r="23" spans="1:2" ht="15.75" customHeight="1" x14ac:dyDescent="0.25">
      <c r="A23" s="48"/>
      <c r="B23" s="48"/>
    </row>
    <row r="24" spans="1:2" ht="15.75" customHeight="1" x14ac:dyDescent="0.25">
      <c r="A24" s="48"/>
      <c r="B24" s="48"/>
    </row>
    <row r="25" spans="1:2" ht="15.75" customHeight="1" x14ac:dyDescent="0.25">
      <c r="A25" s="48"/>
      <c r="B25" s="48"/>
    </row>
    <row r="26" spans="1:2" ht="15.75" customHeight="1" x14ac:dyDescent="0.25">
      <c r="A26" s="48"/>
      <c r="B26" s="48"/>
    </row>
    <row r="27" spans="1:2" ht="15.75" customHeight="1" x14ac:dyDescent="0.25">
      <c r="A27" s="48"/>
      <c r="B27" s="48"/>
    </row>
    <row r="28" spans="1:2" ht="15.75" customHeight="1" x14ac:dyDescent="0.25">
      <c r="A28" s="48"/>
      <c r="B28" s="48"/>
    </row>
    <row r="29" spans="1:2" ht="15.75" customHeight="1" x14ac:dyDescent="0.25">
      <c r="A29" s="48"/>
      <c r="B29" s="48"/>
    </row>
    <row r="30" spans="1:2" ht="15.75" customHeight="1" x14ac:dyDescent="0.25">
      <c r="A30" s="48"/>
      <c r="B30" s="48"/>
    </row>
    <row r="31" spans="1:2" ht="15.75" customHeight="1" x14ac:dyDescent="0.25">
      <c r="A31" s="48"/>
      <c r="B31" s="48"/>
    </row>
    <row r="32" spans="1:2" ht="15.75" customHeight="1" x14ac:dyDescent="0.25">
      <c r="A32" s="48"/>
      <c r="B32" s="48"/>
    </row>
    <row r="33" spans="1:2" ht="15.75" customHeight="1" x14ac:dyDescent="0.25">
      <c r="A33" s="48"/>
      <c r="B33" s="48"/>
    </row>
    <row r="34" spans="1:2" ht="15.75" customHeight="1" x14ac:dyDescent="0.25">
      <c r="A34" s="48"/>
      <c r="B34" s="48"/>
    </row>
    <row r="35" spans="1:2" ht="15.75" customHeight="1" x14ac:dyDescent="0.25">
      <c r="A35" s="48"/>
      <c r="B35" s="48"/>
    </row>
    <row r="36" spans="1:2" ht="15.75" customHeight="1" x14ac:dyDescent="0.25">
      <c r="A36" s="48"/>
      <c r="B36" s="48"/>
    </row>
    <row r="37" spans="1:2" ht="15.75" customHeight="1" x14ac:dyDescent="0.25">
      <c r="A37" s="48"/>
      <c r="B37" s="48"/>
    </row>
    <row r="38" spans="1:2" ht="15.75" customHeight="1" x14ac:dyDescent="0.25">
      <c r="A38" s="48"/>
      <c r="B38" s="48"/>
    </row>
    <row r="39" spans="1:2" ht="15.75" customHeight="1" x14ac:dyDescent="0.25">
      <c r="A39" s="48"/>
      <c r="B39" s="48"/>
    </row>
    <row r="40" spans="1:2" ht="15.75" customHeight="1" x14ac:dyDescent="0.25">
      <c r="A40" s="48"/>
      <c r="B40" s="48"/>
    </row>
    <row r="41" spans="1:2" ht="15.75" customHeight="1" x14ac:dyDescent="0.25">
      <c r="A41" s="48"/>
      <c r="B41" s="48"/>
    </row>
    <row r="42" spans="1:2" ht="15.75" customHeight="1" x14ac:dyDescent="0.25">
      <c r="A42" s="48"/>
      <c r="B42" s="48"/>
    </row>
    <row r="43" spans="1:2" ht="15.75" customHeight="1" x14ac:dyDescent="0.25">
      <c r="A43" s="48"/>
      <c r="B43" s="48"/>
    </row>
    <row r="44" spans="1:2" ht="15.75" customHeight="1" x14ac:dyDescent="0.25">
      <c r="A44" s="48"/>
      <c r="B44" s="48"/>
    </row>
    <row r="45" spans="1:2" ht="15.75" customHeight="1" x14ac:dyDescent="0.25">
      <c r="A45" s="48"/>
      <c r="B45" s="48"/>
    </row>
    <row r="46" spans="1:2" ht="15.75" customHeight="1" x14ac:dyDescent="0.25">
      <c r="A46" s="48"/>
      <c r="B46" s="48"/>
    </row>
    <row r="47" spans="1:2" ht="15.75" customHeight="1" x14ac:dyDescent="0.25">
      <c r="A47" s="48"/>
      <c r="B47" s="48"/>
    </row>
    <row r="48" spans="1:2" ht="15.75" customHeight="1" x14ac:dyDescent="0.25">
      <c r="A48" s="48"/>
      <c r="B48" s="48"/>
    </row>
    <row r="49" spans="1:2" ht="15.75" customHeight="1" x14ac:dyDescent="0.25">
      <c r="A49" s="48"/>
      <c r="B49" s="48"/>
    </row>
    <row r="50" spans="1:2" ht="15.75" customHeight="1" x14ac:dyDescent="0.25">
      <c r="A50" s="48"/>
      <c r="B50" s="48"/>
    </row>
    <row r="51" spans="1:2" ht="15.75" customHeight="1" x14ac:dyDescent="0.25">
      <c r="A51" s="48"/>
      <c r="B51" s="48"/>
    </row>
    <row r="52" spans="1:2" ht="15.75" customHeight="1" x14ac:dyDescent="0.25">
      <c r="A52" s="48"/>
      <c r="B52" s="48"/>
    </row>
    <row r="53" spans="1:2" ht="15.75" customHeight="1" x14ac:dyDescent="0.25">
      <c r="A53" s="48"/>
      <c r="B53" s="48"/>
    </row>
    <row r="54" spans="1:2" ht="15.75" customHeight="1" x14ac:dyDescent="0.25">
      <c r="A54" s="48"/>
      <c r="B54" s="48"/>
    </row>
    <row r="55" spans="1:2" ht="15.75" customHeight="1" x14ac:dyDescent="0.25">
      <c r="A55" s="48"/>
      <c r="B55" s="48"/>
    </row>
    <row r="56" spans="1:2" ht="15.75" customHeight="1" x14ac:dyDescent="0.25">
      <c r="A56" s="48"/>
      <c r="B56" s="48"/>
    </row>
    <row r="57" spans="1:2" ht="15.75" customHeight="1" x14ac:dyDescent="0.25">
      <c r="A57" s="48"/>
      <c r="B57" s="48"/>
    </row>
    <row r="58" spans="1:2" ht="15.75" customHeight="1" x14ac:dyDescent="0.25">
      <c r="A58" s="48"/>
      <c r="B58" s="48"/>
    </row>
    <row r="59" spans="1:2" ht="15.75" customHeight="1" x14ac:dyDescent="0.25">
      <c r="A59" s="48"/>
      <c r="B59" s="48"/>
    </row>
    <row r="60" spans="1:2" ht="15.75" customHeight="1" x14ac:dyDescent="0.25">
      <c r="A60" s="48"/>
      <c r="B60" s="48"/>
    </row>
    <row r="61" spans="1:2" ht="15.75" customHeight="1" x14ac:dyDescent="0.25">
      <c r="A61" s="48"/>
      <c r="B61" s="48"/>
    </row>
    <row r="62" spans="1:2" ht="15.75" customHeight="1" x14ac:dyDescent="0.25">
      <c r="A62" s="48"/>
      <c r="B62" s="48"/>
    </row>
    <row r="63" spans="1:2" ht="15.75" customHeight="1" x14ac:dyDescent="0.25">
      <c r="A63" s="48"/>
      <c r="B63" s="48"/>
    </row>
    <row r="64" spans="1:2" ht="15.75" customHeight="1" x14ac:dyDescent="0.25">
      <c r="A64" s="48"/>
      <c r="B64" s="48"/>
    </row>
    <row r="65" spans="1:2" ht="15.75" customHeight="1" x14ac:dyDescent="0.25">
      <c r="A65" s="48"/>
      <c r="B65" s="48"/>
    </row>
    <row r="66" spans="1:2" ht="15.75" customHeight="1" x14ac:dyDescent="0.25">
      <c r="A66" s="48"/>
      <c r="B66" s="48"/>
    </row>
    <row r="67" spans="1:2" ht="15.75" customHeight="1" x14ac:dyDescent="0.25">
      <c r="A67" s="48"/>
      <c r="B67" s="48"/>
    </row>
    <row r="68" spans="1:2" ht="15.75" customHeight="1" x14ac:dyDescent="0.25">
      <c r="A68" s="48"/>
      <c r="B68" s="48"/>
    </row>
    <row r="69" spans="1:2" ht="15.75" customHeight="1" x14ac:dyDescent="0.25">
      <c r="A69" s="48"/>
      <c r="B69" s="48"/>
    </row>
    <row r="70" spans="1:2" ht="15.75" customHeight="1" x14ac:dyDescent="0.25">
      <c r="A70" s="48"/>
      <c r="B70" s="48"/>
    </row>
    <row r="71" spans="1:2" ht="15.75" customHeight="1" x14ac:dyDescent="0.25">
      <c r="A71" s="48"/>
      <c r="B71" s="48"/>
    </row>
    <row r="72" spans="1:2" ht="15.75" customHeight="1" x14ac:dyDescent="0.25">
      <c r="A72" s="48"/>
      <c r="B72" s="48"/>
    </row>
    <row r="73" spans="1:2" ht="15.75" customHeight="1" x14ac:dyDescent="0.25">
      <c r="A73" s="48"/>
      <c r="B73" s="48"/>
    </row>
    <row r="74" spans="1:2" ht="15.75" customHeight="1" x14ac:dyDescent="0.25">
      <c r="A74" s="48"/>
      <c r="B74" s="48"/>
    </row>
    <row r="75" spans="1:2" ht="15.75" customHeight="1" x14ac:dyDescent="0.25">
      <c r="A75" s="48"/>
      <c r="B75" s="48"/>
    </row>
    <row r="76" spans="1:2" ht="15.75" customHeight="1" x14ac:dyDescent="0.25">
      <c r="A76" s="48"/>
      <c r="B76" s="48"/>
    </row>
    <row r="77" spans="1:2" ht="15.75" customHeight="1" x14ac:dyDescent="0.25">
      <c r="A77" s="48"/>
      <c r="B77" s="48"/>
    </row>
    <row r="78" spans="1:2" ht="15.75" customHeight="1" x14ac:dyDescent="0.25">
      <c r="A78" s="48"/>
      <c r="B78" s="48"/>
    </row>
    <row r="79" spans="1:2" ht="15.75" customHeight="1" x14ac:dyDescent="0.25">
      <c r="A79" s="48"/>
      <c r="B79" s="48"/>
    </row>
    <row r="80" spans="1:2" ht="15.75" customHeight="1" x14ac:dyDescent="0.25">
      <c r="A80" s="48"/>
      <c r="B80" s="48"/>
    </row>
    <row r="81" spans="1:2" ht="15.75" customHeight="1" x14ac:dyDescent="0.25">
      <c r="A81" s="48"/>
      <c r="B81" s="48"/>
    </row>
    <row r="82" spans="1:2" ht="15.75" customHeight="1" x14ac:dyDescent="0.25">
      <c r="A82" s="48"/>
      <c r="B82" s="48"/>
    </row>
    <row r="83" spans="1:2" ht="15.75" customHeight="1" x14ac:dyDescent="0.25">
      <c r="A83" s="48"/>
      <c r="B83" s="48"/>
    </row>
    <row r="84" spans="1:2" ht="15.75" customHeight="1" x14ac:dyDescent="0.25">
      <c r="A84" s="48"/>
      <c r="B84" s="48"/>
    </row>
    <row r="85" spans="1:2" ht="15.75" customHeight="1" x14ac:dyDescent="0.25">
      <c r="A85" s="48"/>
      <c r="B85" s="48"/>
    </row>
    <row r="86" spans="1:2" ht="15.75" customHeight="1" x14ac:dyDescent="0.25">
      <c r="A86" s="48"/>
      <c r="B86" s="48"/>
    </row>
    <row r="87" spans="1:2" ht="15.75" customHeight="1" x14ac:dyDescent="0.25">
      <c r="A87" s="48"/>
      <c r="B87" s="48"/>
    </row>
    <row r="88" spans="1:2" ht="15.75" customHeight="1" x14ac:dyDescent="0.25">
      <c r="A88" s="48"/>
      <c r="B88" s="48"/>
    </row>
    <row r="89" spans="1:2" ht="15.75" customHeight="1" x14ac:dyDescent="0.25">
      <c r="A89" s="48"/>
      <c r="B89" s="48"/>
    </row>
    <row r="90" spans="1:2" ht="15.75" customHeight="1" x14ac:dyDescent="0.25">
      <c r="A90" s="48"/>
      <c r="B90" s="48"/>
    </row>
    <row r="91" spans="1:2" ht="15.75" customHeight="1" x14ac:dyDescent="0.25">
      <c r="A91" s="48"/>
      <c r="B91" s="48"/>
    </row>
    <row r="92" spans="1:2" ht="15.75" customHeight="1" x14ac:dyDescent="0.25">
      <c r="A92" s="48"/>
      <c r="B92" s="48"/>
    </row>
    <row r="93" spans="1:2" ht="15.75" customHeight="1" x14ac:dyDescent="0.25">
      <c r="A93" s="48"/>
      <c r="B93" s="48"/>
    </row>
    <row r="94" spans="1:2" ht="15.75" customHeight="1" x14ac:dyDescent="0.25">
      <c r="A94" s="48"/>
      <c r="B94" s="48"/>
    </row>
    <row r="95" spans="1:2" ht="15.75" customHeight="1" x14ac:dyDescent="0.25">
      <c r="A95" s="48"/>
      <c r="B95" s="48"/>
    </row>
    <row r="96" spans="1:2" ht="15.75" customHeight="1" x14ac:dyDescent="0.25">
      <c r="A96" s="48"/>
      <c r="B96" s="48"/>
    </row>
    <row r="97" spans="1:2" ht="15.75" customHeight="1" x14ac:dyDescent="0.25">
      <c r="A97" s="48"/>
      <c r="B97" s="48"/>
    </row>
    <row r="98" spans="1:2" ht="15.75" customHeight="1" x14ac:dyDescent="0.25">
      <c r="A98" s="48"/>
      <c r="B98" s="48"/>
    </row>
    <row r="99" spans="1:2" ht="15.75" customHeight="1" x14ac:dyDescent="0.25">
      <c r="A99" s="48"/>
      <c r="B99" s="48"/>
    </row>
    <row r="100" spans="1:2" ht="15.75" customHeight="1" x14ac:dyDescent="0.25">
      <c r="A100" s="48"/>
      <c r="B100" s="48"/>
    </row>
    <row r="101" spans="1:2" ht="15.75" customHeight="1" x14ac:dyDescent="0.25">
      <c r="A101" s="48"/>
      <c r="B101" s="48"/>
    </row>
    <row r="102" spans="1:2" ht="15.75" customHeight="1" x14ac:dyDescent="0.25">
      <c r="A102" s="48"/>
      <c r="B102" s="48"/>
    </row>
    <row r="103" spans="1:2" ht="15.75" customHeight="1" x14ac:dyDescent="0.25">
      <c r="A103" s="48"/>
      <c r="B103" s="48"/>
    </row>
    <row r="104" spans="1:2" ht="15.75" customHeight="1" x14ac:dyDescent="0.25">
      <c r="A104" s="48"/>
      <c r="B104" s="48"/>
    </row>
    <row r="105" spans="1:2" ht="15.75" customHeight="1" x14ac:dyDescent="0.25">
      <c r="A105" s="48"/>
      <c r="B105" s="48"/>
    </row>
    <row r="106" spans="1:2" ht="15.75" customHeight="1" x14ac:dyDescent="0.25">
      <c r="A106" s="48"/>
      <c r="B106" s="48"/>
    </row>
    <row r="107" spans="1:2" ht="15.75" customHeight="1" x14ac:dyDescent="0.25">
      <c r="A107" s="48"/>
      <c r="B107" s="48"/>
    </row>
    <row r="108" spans="1:2" ht="15.75" customHeight="1" x14ac:dyDescent="0.25">
      <c r="A108" s="48"/>
      <c r="B108" s="48"/>
    </row>
    <row r="109" spans="1:2" ht="15.75" customHeight="1" x14ac:dyDescent="0.25">
      <c r="A109" s="48"/>
      <c r="B109" s="48"/>
    </row>
    <row r="110" spans="1:2" ht="15.75" customHeight="1" x14ac:dyDescent="0.25">
      <c r="A110" s="48"/>
      <c r="B110" s="48"/>
    </row>
    <row r="111" spans="1:2" ht="15.75" customHeight="1" x14ac:dyDescent="0.25">
      <c r="A111" s="48"/>
      <c r="B111" s="48"/>
    </row>
    <row r="112" spans="1:2" ht="15.75" customHeight="1" x14ac:dyDescent="0.25">
      <c r="A112" s="48"/>
      <c r="B112" s="48"/>
    </row>
    <row r="113" spans="1:2" ht="15.75" customHeight="1" x14ac:dyDescent="0.25">
      <c r="A113" s="48"/>
      <c r="B113" s="48"/>
    </row>
    <row r="114" spans="1:2" ht="15.75" customHeight="1" x14ac:dyDescent="0.25">
      <c r="A114" s="48"/>
      <c r="B114" s="48"/>
    </row>
    <row r="115" spans="1:2" ht="15.75" customHeight="1" x14ac:dyDescent="0.25">
      <c r="A115" s="48"/>
      <c r="B115" s="48"/>
    </row>
    <row r="116" spans="1:2" ht="15.75" customHeight="1" x14ac:dyDescent="0.25">
      <c r="A116" s="48"/>
      <c r="B116" s="48"/>
    </row>
    <row r="117" spans="1:2" ht="15.75" customHeight="1" x14ac:dyDescent="0.25">
      <c r="A117" s="48"/>
      <c r="B117" s="48"/>
    </row>
    <row r="118" spans="1:2" ht="15.75" customHeight="1" x14ac:dyDescent="0.25">
      <c r="A118" s="48"/>
      <c r="B118" s="48"/>
    </row>
    <row r="119" spans="1:2" ht="15.75" customHeight="1" x14ac:dyDescent="0.25">
      <c r="A119" s="48"/>
      <c r="B119" s="48"/>
    </row>
    <row r="120" spans="1:2" ht="15.75" customHeight="1" x14ac:dyDescent="0.25">
      <c r="A120" s="48"/>
      <c r="B120" s="48"/>
    </row>
    <row r="121" spans="1:2" ht="15.75" customHeight="1" x14ac:dyDescent="0.25">
      <c r="A121" s="48"/>
      <c r="B121" s="48"/>
    </row>
    <row r="122" spans="1:2" ht="15.75" customHeight="1" x14ac:dyDescent="0.25">
      <c r="A122" s="48"/>
      <c r="B122" s="48"/>
    </row>
    <row r="123" spans="1:2" ht="15.75" customHeight="1" x14ac:dyDescent="0.25">
      <c r="A123" s="48"/>
      <c r="B123" s="48"/>
    </row>
    <row r="124" spans="1:2" ht="15.75" customHeight="1" x14ac:dyDescent="0.25">
      <c r="A124" s="48"/>
      <c r="B124" s="48"/>
    </row>
    <row r="125" spans="1:2" ht="15.75" customHeight="1" x14ac:dyDescent="0.25">
      <c r="A125" s="48"/>
      <c r="B125" s="48"/>
    </row>
    <row r="126" spans="1:2" ht="15.75" customHeight="1" x14ac:dyDescent="0.25">
      <c r="A126" s="48"/>
      <c r="B126" s="48"/>
    </row>
    <row r="127" spans="1:2" ht="15.75" customHeight="1" x14ac:dyDescent="0.25">
      <c r="A127" s="48"/>
      <c r="B127" s="48"/>
    </row>
    <row r="128" spans="1:2" ht="15.75" customHeight="1" x14ac:dyDescent="0.25">
      <c r="A128" s="48"/>
      <c r="B128" s="48"/>
    </row>
    <row r="129" spans="1:2" ht="15.75" customHeight="1" x14ac:dyDescent="0.25">
      <c r="A129" s="48"/>
      <c r="B129" s="48"/>
    </row>
    <row r="130" spans="1:2" ht="15.75" customHeight="1" x14ac:dyDescent="0.25">
      <c r="A130" s="48"/>
      <c r="B130" s="48"/>
    </row>
    <row r="131" spans="1:2" ht="15.75" customHeight="1" x14ac:dyDescent="0.25">
      <c r="A131" s="48"/>
      <c r="B131" s="48"/>
    </row>
    <row r="132" spans="1:2" ht="15.75" customHeight="1" x14ac:dyDescent="0.25">
      <c r="A132" s="48"/>
      <c r="B132" s="48"/>
    </row>
    <row r="133" spans="1:2" ht="15.75" customHeight="1" x14ac:dyDescent="0.25">
      <c r="A133" s="48"/>
      <c r="B133" s="48"/>
    </row>
    <row r="134" spans="1:2" ht="15.75" customHeight="1" x14ac:dyDescent="0.25">
      <c r="A134" s="48"/>
      <c r="B134" s="48"/>
    </row>
    <row r="135" spans="1:2" ht="15.75" customHeight="1" x14ac:dyDescent="0.25">
      <c r="A135" s="48"/>
      <c r="B135" s="48"/>
    </row>
    <row r="136" spans="1:2" ht="15.75" customHeight="1" x14ac:dyDescent="0.25">
      <c r="A136" s="48"/>
      <c r="B136" s="48"/>
    </row>
    <row r="137" spans="1:2" ht="15.75" customHeight="1" x14ac:dyDescent="0.25">
      <c r="A137" s="48"/>
      <c r="B137" s="48"/>
    </row>
    <row r="138" spans="1:2" ht="15.75" customHeight="1" x14ac:dyDescent="0.25">
      <c r="A138" s="48"/>
      <c r="B138" s="48"/>
    </row>
    <row r="139" spans="1:2" ht="15.75" customHeight="1" x14ac:dyDescent="0.25">
      <c r="A139" s="48"/>
      <c r="B139" s="48"/>
    </row>
    <row r="140" spans="1:2" ht="15.75" customHeight="1" x14ac:dyDescent="0.25">
      <c r="A140" s="48"/>
      <c r="B140" s="48"/>
    </row>
    <row r="141" spans="1:2" ht="15.75" customHeight="1" x14ac:dyDescent="0.25">
      <c r="A141" s="48"/>
      <c r="B141" s="48"/>
    </row>
    <row r="142" spans="1:2" ht="15.75" customHeight="1" x14ac:dyDescent="0.25">
      <c r="A142" s="48"/>
      <c r="B142" s="48"/>
    </row>
    <row r="143" spans="1:2" ht="15.75" customHeight="1" x14ac:dyDescent="0.25">
      <c r="A143" s="48"/>
      <c r="B143" s="48"/>
    </row>
    <row r="144" spans="1:2" ht="15.75" customHeight="1" x14ac:dyDescent="0.25">
      <c r="A144" s="48"/>
      <c r="B144" s="48"/>
    </row>
    <row r="145" spans="1:2" ht="15.75" customHeight="1" x14ac:dyDescent="0.25">
      <c r="A145" s="48"/>
      <c r="B145" s="48"/>
    </row>
    <row r="146" spans="1:2" ht="15.75" customHeight="1" x14ac:dyDescent="0.25">
      <c r="A146" s="48"/>
      <c r="B146" s="48"/>
    </row>
    <row r="147" spans="1:2" ht="15.75" customHeight="1" x14ac:dyDescent="0.25">
      <c r="A147" s="48"/>
      <c r="B147" s="48"/>
    </row>
    <row r="148" spans="1:2" ht="15.75" customHeight="1" x14ac:dyDescent="0.25">
      <c r="A148" s="48"/>
      <c r="B148" s="48"/>
    </row>
    <row r="149" spans="1:2" ht="15.75" customHeight="1" x14ac:dyDescent="0.25">
      <c r="A149" s="48"/>
      <c r="B149" s="48"/>
    </row>
    <row r="150" spans="1:2" ht="15.75" customHeight="1" x14ac:dyDescent="0.25">
      <c r="A150" s="48"/>
      <c r="B150" s="48"/>
    </row>
    <row r="151" spans="1:2" ht="15.75" customHeight="1" x14ac:dyDescent="0.25">
      <c r="A151" s="48"/>
      <c r="B151" s="48"/>
    </row>
    <row r="152" spans="1:2" ht="15.75" customHeight="1" x14ac:dyDescent="0.25">
      <c r="A152" s="48"/>
      <c r="B152" s="48"/>
    </row>
    <row r="153" spans="1:2" ht="15.75" customHeight="1" x14ac:dyDescent="0.25">
      <c r="A153" s="48"/>
      <c r="B153" s="48"/>
    </row>
    <row r="154" spans="1:2" ht="15.75" customHeight="1" x14ac:dyDescent="0.25">
      <c r="A154" s="48"/>
      <c r="B154" s="48"/>
    </row>
    <row r="155" spans="1:2" ht="15.75" customHeight="1" x14ac:dyDescent="0.25">
      <c r="A155" s="48"/>
      <c r="B155" s="48"/>
    </row>
    <row r="156" spans="1:2" ht="15.75" customHeight="1" x14ac:dyDescent="0.25">
      <c r="A156" s="48"/>
      <c r="B156" s="48"/>
    </row>
    <row r="157" spans="1:2" ht="15.75" customHeight="1" x14ac:dyDescent="0.25">
      <c r="A157" s="48"/>
      <c r="B157" s="48"/>
    </row>
    <row r="158" spans="1:2" ht="15.75" customHeight="1" x14ac:dyDescent="0.25">
      <c r="A158" s="48"/>
      <c r="B158" s="48"/>
    </row>
    <row r="159" spans="1:2" ht="15.75" customHeight="1" x14ac:dyDescent="0.25">
      <c r="A159" s="48"/>
      <c r="B159" s="48"/>
    </row>
    <row r="160" spans="1:2" ht="15.75" customHeight="1" x14ac:dyDescent="0.25">
      <c r="A160" s="48"/>
      <c r="B160" s="48"/>
    </row>
    <row r="161" spans="1:2" ht="15.75" customHeight="1" x14ac:dyDescent="0.25">
      <c r="A161" s="48"/>
      <c r="B161" s="48"/>
    </row>
    <row r="162" spans="1:2" ht="15.75" customHeight="1" x14ac:dyDescent="0.25">
      <c r="A162" s="48"/>
      <c r="B162" s="48"/>
    </row>
    <row r="163" spans="1:2" ht="15.75" customHeight="1" x14ac:dyDescent="0.25">
      <c r="A163" s="48"/>
      <c r="B163" s="48"/>
    </row>
    <row r="164" spans="1:2" ht="15.75" customHeight="1" x14ac:dyDescent="0.25">
      <c r="A164" s="48"/>
      <c r="B164" s="48"/>
    </row>
    <row r="165" spans="1:2" ht="15.75" customHeight="1" x14ac:dyDescent="0.25">
      <c r="A165" s="48"/>
      <c r="B165" s="48"/>
    </row>
    <row r="166" spans="1:2" ht="15.75" customHeight="1" x14ac:dyDescent="0.25">
      <c r="A166" s="48"/>
      <c r="B166" s="48"/>
    </row>
    <row r="167" spans="1:2" ht="15.75" customHeight="1" x14ac:dyDescent="0.25">
      <c r="A167" s="48"/>
      <c r="B167" s="48"/>
    </row>
    <row r="168" spans="1:2" ht="15.75" customHeight="1" x14ac:dyDescent="0.25">
      <c r="A168" s="48"/>
      <c r="B168" s="48"/>
    </row>
    <row r="169" spans="1:2" ht="15.75" customHeight="1" x14ac:dyDescent="0.25">
      <c r="A169" s="48"/>
      <c r="B169" s="48"/>
    </row>
    <row r="170" spans="1:2" ht="15.75" customHeight="1" x14ac:dyDescent="0.25">
      <c r="A170" s="48"/>
      <c r="B170" s="48"/>
    </row>
    <row r="171" spans="1:2" ht="15.75" customHeight="1" x14ac:dyDescent="0.25">
      <c r="A171" s="48"/>
      <c r="B171" s="48"/>
    </row>
    <row r="172" spans="1:2" ht="15.75" customHeight="1" x14ac:dyDescent="0.25">
      <c r="A172" s="48"/>
      <c r="B172" s="48"/>
    </row>
    <row r="173" spans="1:2" ht="15.75" customHeight="1" x14ac:dyDescent="0.25">
      <c r="A173" s="48"/>
      <c r="B173" s="48"/>
    </row>
    <row r="174" spans="1:2" ht="15.75" customHeight="1" x14ac:dyDescent="0.25">
      <c r="A174" s="48"/>
      <c r="B174" s="48"/>
    </row>
    <row r="175" spans="1:2" ht="15.75" customHeight="1" x14ac:dyDescent="0.25">
      <c r="A175" s="48"/>
      <c r="B175" s="48"/>
    </row>
    <row r="176" spans="1:2" ht="15.75" customHeight="1" x14ac:dyDescent="0.25">
      <c r="A176" s="48"/>
      <c r="B176" s="48"/>
    </row>
    <row r="177" spans="1:2" ht="15.75" customHeight="1" x14ac:dyDescent="0.25">
      <c r="A177" s="48"/>
      <c r="B177" s="48"/>
    </row>
    <row r="178" spans="1:2" ht="15.75" customHeight="1" x14ac:dyDescent="0.25">
      <c r="A178" s="48"/>
      <c r="B178" s="48"/>
    </row>
    <row r="179" spans="1:2" ht="15.75" customHeight="1" x14ac:dyDescent="0.25">
      <c r="A179" s="48"/>
      <c r="B179" s="48"/>
    </row>
    <row r="180" spans="1:2" ht="15.75" customHeight="1" x14ac:dyDescent="0.25">
      <c r="A180" s="48"/>
      <c r="B180" s="48"/>
    </row>
    <row r="181" spans="1:2" ht="15.75" customHeight="1" x14ac:dyDescent="0.25">
      <c r="A181" s="48"/>
      <c r="B181" s="48"/>
    </row>
    <row r="182" spans="1:2" ht="15.75" customHeight="1" x14ac:dyDescent="0.25">
      <c r="A182" s="48"/>
      <c r="B182" s="48"/>
    </row>
    <row r="183" spans="1:2" ht="15.75" customHeight="1" x14ac:dyDescent="0.25">
      <c r="A183" s="48"/>
      <c r="B183" s="48"/>
    </row>
    <row r="184" spans="1:2" ht="15.75" customHeight="1" x14ac:dyDescent="0.25">
      <c r="A184" s="48"/>
      <c r="B184" s="48"/>
    </row>
    <row r="185" spans="1:2" ht="15.75" customHeight="1" x14ac:dyDescent="0.25">
      <c r="A185" s="48"/>
      <c r="B185" s="48"/>
    </row>
    <row r="186" spans="1:2" ht="15.75" customHeight="1" x14ac:dyDescent="0.25">
      <c r="A186" s="48"/>
      <c r="B186" s="48"/>
    </row>
    <row r="187" spans="1:2" ht="15.75" customHeight="1" x14ac:dyDescent="0.25">
      <c r="A187" s="48"/>
      <c r="B187" s="48"/>
    </row>
    <row r="188" spans="1:2" ht="15.75" customHeight="1" x14ac:dyDescent="0.25">
      <c r="A188" s="48"/>
      <c r="B188" s="48"/>
    </row>
    <row r="189" spans="1:2" ht="15.75" customHeight="1" x14ac:dyDescent="0.25">
      <c r="A189" s="48"/>
      <c r="B189" s="48"/>
    </row>
    <row r="190" spans="1:2" ht="15.75" customHeight="1" x14ac:dyDescent="0.25">
      <c r="A190" s="48"/>
      <c r="B190" s="48"/>
    </row>
    <row r="191" spans="1:2" ht="15.75" customHeight="1" x14ac:dyDescent="0.25">
      <c r="A191" s="48"/>
      <c r="B191" s="48"/>
    </row>
    <row r="192" spans="1:2" ht="15.75" customHeight="1" x14ac:dyDescent="0.25">
      <c r="A192" s="48"/>
      <c r="B192" s="48"/>
    </row>
    <row r="193" spans="1:2" ht="15.75" customHeight="1" x14ac:dyDescent="0.25">
      <c r="A193" s="48"/>
      <c r="B193" s="48"/>
    </row>
    <row r="194" spans="1:2" ht="15.75" customHeight="1" x14ac:dyDescent="0.25">
      <c r="A194" s="48"/>
      <c r="B194" s="48"/>
    </row>
    <row r="195" spans="1:2" ht="15.75" customHeight="1" x14ac:dyDescent="0.25">
      <c r="A195" s="48"/>
      <c r="B195" s="48"/>
    </row>
    <row r="196" spans="1:2" ht="15.75" customHeight="1" x14ac:dyDescent="0.25">
      <c r="A196" s="48"/>
      <c r="B196" s="48"/>
    </row>
    <row r="197" spans="1:2" ht="15.75" customHeight="1" x14ac:dyDescent="0.25">
      <c r="A197" s="48"/>
      <c r="B197" s="48"/>
    </row>
    <row r="198" spans="1:2" ht="15.75" customHeight="1" x14ac:dyDescent="0.25">
      <c r="A198" s="48"/>
      <c r="B198" s="48"/>
    </row>
    <row r="199" spans="1:2" ht="15.75" customHeight="1" x14ac:dyDescent="0.25">
      <c r="A199" s="48"/>
      <c r="B199" s="48"/>
    </row>
    <row r="200" spans="1:2" ht="15.75" customHeight="1" x14ac:dyDescent="0.25">
      <c r="A200" s="48"/>
      <c r="B200" s="48"/>
    </row>
    <row r="201" spans="1:2" ht="15.75" customHeight="1" x14ac:dyDescent="0.25">
      <c r="A201" s="48"/>
      <c r="B201" s="48"/>
    </row>
    <row r="202" spans="1:2" ht="15.75" customHeight="1" x14ac:dyDescent="0.25">
      <c r="A202" s="48"/>
      <c r="B202" s="48"/>
    </row>
    <row r="203" spans="1:2" ht="15.75" customHeight="1" x14ac:dyDescent="0.25">
      <c r="A203" s="48"/>
      <c r="B203" s="48"/>
    </row>
    <row r="204" spans="1:2" ht="15.75" customHeight="1" x14ac:dyDescent="0.25">
      <c r="A204" s="48"/>
      <c r="B204" s="48"/>
    </row>
    <row r="205" spans="1:2" ht="15.75" customHeight="1" x14ac:dyDescent="0.25">
      <c r="A205" s="48"/>
      <c r="B205" s="48"/>
    </row>
    <row r="206" spans="1:2" ht="15.75" customHeight="1" x14ac:dyDescent="0.25">
      <c r="A206" s="48"/>
      <c r="B206" s="48"/>
    </row>
    <row r="207" spans="1:2" ht="15.75" customHeight="1" x14ac:dyDescent="0.25">
      <c r="A207" s="48"/>
      <c r="B207" s="48"/>
    </row>
    <row r="208" spans="1:2" ht="15.75" customHeight="1" x14ac:dyDescent="0.25">
      <c r="A208" s="48"/>
      <c r="B208" s="48"/>
    </row>
    <row r="209" spans="1:2" ht="15.75" customHeight="1" x14ac:dyDescent="0.25">
      <c r="A209" s="48"/>
      <c r="B209" s="48"/>
    </row>
    <row r="210" spans="1:2" ht="15.75" customHeight="1" x14ac:dyDescent="0.25">
      <c r="A210" s="48"/>
      <c r="B210" s="48"/>
    </row>
    <row r="211" spans="1:2" ht="15.75" customHeight="1" x14ac:dyDescent="0.25">
      <c r="A211" s="48"/>
      <c r="B211" s="48"/>
    </row>
    <row r="212" spans="1:2" ht="15.75" customHeight="1" x14ac:dyDescent="0.25">
      <c r="A212" s="48"/>
      <c r="B212" s="48"/>
    </row>
    <row r="213" spans="1:2" ht="15.75" customHeight="1" x14ac:dyDescent="0.25">
      <c r="A213" s="48"/>
      <c r="B213" s="48"/>
    </row>
    <row r="214" spans="1:2" ht="15.75" customHeight="1" x14ac:dyDescent="0.25">
      <c r="A214" s="48"/>
      <c r="B214" s="48"/>
    </row>
    <row r="215" spans="1:2" ht="15.75" customHeight="1" x14ac:dyDescent="0.25">
      <c r="A215" s="48"/>
      <c r="B215" s="48"/>
    </row>
    <row r="216" spans="1:2" ht="15.75" customHeight="1" x14ac:dyDescent="0.25">
      <c r="A216" s="48"/>
      <c r="B216" s="48"/>
    </row>
    <row r="217" spans="1:2" ht="15.75" customHeight="1" x14ac:dyDescent="0.25">
      <c r="A217" s="48"/>
      <c r="B217" s="48"/>
    </row>
    <row r="218" spans="1:2" ht="15.75" customHeight="1" x14ac:dyDescent="0.25">
      <c r="A218" s="48"/>
      <c r="B218" s="48"/>
    </row>
    <row r="219" spans="1:2" ht="15.75" customHeight="1" x14ac:dyDescent="0.25">
      <c r="A219" s="48"/>
      <c r="B219" s="48"/>
    </row>
    <row r="220" spans="1:2" ht="15.75" customHeight="1" x14ac:dyDescent="0.25">
      <c r="A220" s="48"/>
      <c r="B220" s="48"/>
    </row>
    <row r="221" spans="1:2" ht="15.75" customHeight="1" x14ac:dyDescent="0.25">
      <c r="A221" s="48"/>
      <c r="B221" s="48"/>
    </row>
    <row r="222" spans="1:2" ht="15.75" customHeight="1" x14ac:dyDescent="0.25">
      <c r="A222" s="48"/>
      <c r="B222" s="48"/>
    </row>
    <row r="223" spans="1:2" ht="15.75" customHeight="1" x14ac:dyDescent="0.25">
      <c r="A223" s="48"/>
      <c r="B223" s="48"/>
    </row>
    <row r="224" spans="1:2" ht="15.75" customHeight="1" x14ac:dyDescent="0.25">
      <c r="A224" s="48"/>
      <c r="B224" s="48"/>
    </row>
    <row r="225" spans="1:2" ht="15.75" customHeight="1" x14ac:dyDescent="0.25">
      <c r="A225" s="48"/>
      <c r="B225" s="48"/>
    </row>
    <row r="226" spans="1:2" ht="15.75" customHeight="1" x14ac:dyDescent="0.25">
      <c r="A226" s="48"/>
      <c r="B226" s="48"/>
    </row>
    <row r="227" spans="1:2" ht="15.75" customHeight="1" x14ac:dyDescent="0.25">
      <c r="A227" s="48"/>
      <c r="B227" s="48"/>
    </row>
    <row r="228" spans="1:2" ht="15.75" customHeight="1" x14ac:dyDescent="0.25">
      <c r="A228" s="48"/>
      <c r="B228" s="48"/>
    </row>
    <row r="229" spans="1:2" ht="15.75" customHeight="1" x14ac:dyDescent="0.25">
      <c r="A229" s="48"/>
      <c r="B229" s="48"/>
    </row>
    <row r="230" spans="1:2" ht="15.75" customHeight="1" x14ac:dyDescent="0.25">
      <c r="A230" s="48"/>
      <c r="B230" s="48"/>
    </row>
    <row r="231" spans="1:2" ht="15.75" customHeight="1" x14ac:dyDescent="0.25">
      <c r="A231" s="48"/>
      <c r="B231" s="48"/>
    </row>
    <row r="232" spans="1:2" ht="15.75" customHeight="1" x14ac:dyDescent="0.25">
      <c r="A232" s="48"/>
      <c r="B232" s="48"/>
    </row>
    <row r="233" spans="1:2" ht="15.75" customHeight="1" x14ac:dyDescent="0.25">
      <c r="A233" s="48"/>
      <c r="B233" s="48"/>
    </row>
    <row r="234" spans="1:2" ht="15.75" customHeight="1" x14ac:dyDescent="0.25">
      <c r="A234" s="48"/>
      <c r="B234" s="48"/>
    </row>
    <row r="235" spans="1:2" ht="15.75" customHeight="1" x14ac:dyDescent="0.25">
      <c r="A235" s="48"/>
      <c r="B235" s="48"/>
    </row>
    <row r="236" spans="1:2" ht="15.75" customHeight="1" x14ac:dyDescent="0.25">
      <c r="A236" s="48"/>
      <c r="B236" s="48"/>
    </row>
    <row r="237" spans="1:2" ht="15.75" customHeight="1" x14ac:dyDescent="0.25">
      <c r="A237" s="48"/>
      <c r="B237" s="48"/>
    </row>
    <row r="238" spans="1:2" ht="15.75" customHeight="1" x14ac:dyDescent="0.25">
      <c r="A238" s="48"/>
      <c r="B238" s="48"/>
    </row>
    <row r="239" spans="1:2" ht="15.75" customHeight="1" x14ac:dyDescent="0.25">
      <c r="A239" s="48"/>
      <c r="B239" s="48"/>
    </row>
    <row r="240" spans="1:2" ht="15.75" customHeight="1" x14ac:dyDescent="0.25">
      <c r="A240" s="48"/>
      <c r="B240" s="48"/>
    </row>
    <row r="241" spans="1:2" ht="15.75" customHeight="1" x14ac:dyDescent="0.25">
      <c r="A241" s="48"/>
      <c r="B241" s="48"/>
    </row>
    <row r="242" spans="1:2" ht="15.75" customHeight="1" x14ac:dyDescent="0.25">
      <c r="A242" s="48"/>
      <c r="B242" s="48"/>
    </row>
    <row r="243" spans="1:2" ht="15.75" customHeight="1" x14ac:dyDescent="0.25">
      <c r="A243" s="48"/>
      <c r="B243" s="48"/>
    </row>
    <row r="244" spans="1:2" ht="15.75" customHeight="1" x14ac:dyDescent="0.25">
      <c r="A244" s="48"/>
      <c r="B244" s="48"/>
    </row>
    <row r="245" spans="1:2" ht="15.75" customHeight="1" x14ac:dyDescent="0.25">
      <c r="A245" s="48"/>
      <c r="B245" s="48"/>
    </row>
    <row r="246" spans="1:2" ht="15.75" customHeight="1" x14ac:dyDescent="0.25">
      <c r="A246" s="48"/>
      <c r="B246" s="48"/>
    </row>
    <row r="247" spans="1:2" ht="15.75" customHeight="1" x14ac:dyDescent="0.25">
      <c r="A247" s="48"/>
      <c r="B247" s="48"/>
    </row>
    <row r="248" spans="1:2" ht="15.75" customHeight="1" x14ac:dyDescent="0.25">
      <c r="A248" s="48"/>
      <c r="B248" s="48"/>
    </row>
    <row r="249" spans="1:2" ht="15.75" customHeight="1" x14ac:dyDescent="0.25">
      <c r="A249" s="48"/>
      <c r="B249" s="48"/>
    </row>
    <row r="250" spans="1:2" ht="15.75" customHeight="1" x14ac:dyDescent="0.25">
      <c r="A250" s="48"/>
      <c r="B250" s="48"/>
    </row>
    <row r="251" spans="1:2" ht="15.75" customHeight="1" x14ac:dyDescent="0.25">
      <c r="A251" s="48"/>
      <c r="B251" s="48"/>
    </row>
    <row r="252" spans="1:2" ht="15.75" customHeight="1" x14ac:dyDescent="0.25">
      <c r="A252" s="48"/>
      <c r="B252" s="48"/>
    </row>
    <row r="253" spans="1:2" ht="15.75" customHeight="1" x14ac:dyDescent="0.25">
      <c r="A253" s="48"/>
      <c r="B253" s="48"/>
    </row>
    <row r="254" spans="1:2" ht="15.75" customHeight="1" x14ac:dyDescent="0.25">
      <c r="A254" s="48"/>
      <c r="B254" s="48"/>
    </row>
    <row r="255" spans="1:2" ht="15.75" customHeight="1" x14ac:dyDescent="0.25">
      <c r="A255" s="48"/>
      <c r="B255" s="48"/>
    </row>
    <row r="256" spans="1:2" ht="15.75" customHeight="1" x14ac:dyDescent="0.25">
      <c r="A256" s="48"/>
      <c r="B256" s="48"/>
    </row>
    <row r="257" spans="1:2" ht="15.75" customHeight="1" x14ac:dyDescent="0.25">
      <c r="A257" s="48"/>
      <c r="B257" s="48"/>
    </row>
    <row r="258" spans="1:2" ht="15.75" customHeight="1" x14ac:dyDescent="0.25">
      <c r="A258" s="48"/>
      <c r="B258" s="48"/>
    </row>
    <row r="259" spans="1:2" ht="15.75" customHeight="1" x14ac:dyDescent="0.25">
      <c r="A259" s="48"/>
      <c r="B259" s="48"/>
    </row>
    <row r="260" spans="1:2" ht="15.75" customHeight="1" x14ac:dyDescent="0.25">
      <c r="A260" s="48"/>
      <c r="B260" s="48"/>
    </row>
    <row r="261" spans="1:2" ht="15.75" customHeight="1" x14ac:dyDescent="0.25">
      <c r="A261" s="48"/>
      <c r="B261" s="48"/>
    </row>
    <row r="262" spans="1:2" ht="15.75" customHeight="1" x14ac:dyDescent="0.25">
      <c r="A262" s="48"/>
      <c r="B262" s="48"/>
    </row>
    <row r="263" spans="1:2" ht="15.75" customHeight="1" x14ac:dyDescent="0.25">
      <c r="A263" s="48"/>
      <c r="B263" s="48"/>
    </row>
    <row r="264" spans="1:2" ht="15.75" customHeight="1" x14ac:dyDescent="0.25">
      <c r="A264" s="48"/>
      <c r="B264" s="48"/>
    </row>
    <row r="265" spans="1:2" ht="15.75" customHeight="1" x14ac:dyDescent="0.25">
      <c r="A265" s="48"/>
      <c r="B265" s="48"/>
    </row>
    <row r="266" spans="1:2" ht="15.75" customHeight="1" x14ac:dyDescent="0.25">
      <c r="A266" s="48"/>
      <c r="B266" s="48"/>
    </row>
    <row r="267" spans="1:2" ht="15.75" customHeight="1" x14ac:dyDescent="0.25">
      <c r="A267" s="48"/>
      <c r="B267" s="48"/>
    </row>
    <row r="268" spans="1:2" ht="15.75" customHeight="1" x14ac:dyDescent="0.25">
      <c r="A268" s="48"/>
      <c r="B268" s="48"/>
    </row>
    <row r="269" spans="1:2" ht="15.75" customHeight="1" x14ac:dyDescent="0.25">
      <c r="A269" s="48"/>
      <c r="B269" s="48"/>
    </row>
    <row r="270" spans="1:2" ht="15.75" customHeight="1" x14ac:dyDescent="0.25">
      <c r="A270" s="48"/>
      <c r="B270" s="48"/>
    </row>
    <row r="271" spans="1:2" ht="15.75" customHeight="1" x14ac:dyDescent="0.25">
      <c r="A271" s="48"/>
      <c r="B271" s="48"/>
    </row>
    <row r="272" spans="1:2" ht="15.75" customHeight="1" x14ac:dyDescent="0.25">
      <c r="A272" s="48"/>
      <c r="B272" s="48"/>
    </row>
    <row r="273" spans="1:2" ht="15.75" customHeight="1" x14ac:dyDescent="0.25">
      <c r="A273" s="48"/>
      <c r="B273" s="48"/>
    </row>
    <row r="274" spans="1:2" ht="15.75" customHeight="1" x14ac:dyDescent="0.25">
      <c r="A274" s="48"/>
      <c r="B274" s="48"/>
    </row>
    <row r="275" spans="1:2" ht="15.75" customHeight="1" x14ac:dyDescent="0.25">
      <c r="A275" s="48"/>
      <c r="B275" s="48"/>
    </row>
    <row r="276" spans="1:2" ht="15.75" customHeight="1" x14ac:dyDescent="0.25">
      <c r="A276" s="48"/>
      <c r="B276" s="48"/>
    </row>
    <row r="277" spans="1:2" ht="15.75" customHeight="1" x14ac:dyDescent="0.25">
      <c r="A277" s="48"/>
      <c r="B277" s="48"/>
    </row>
    <row r="278" spans="1:2" ht="15.75" customHeight="1" x14ac:dyDescent="0.25">
      <c r="A278" s="48"/>
      <c r="B278" s="48"/>
    </row>
    <row r="279" spans="1:2" ht="15.75" customHeight="1" x14ac:dyDescent="0.25">
      <c r="A279" s="48"/>
      <c r="B279" s="48"/>
    </row>
    <row r="280" spans="1:2" ht="15.75" customHeight="1" x14ac:dyDescent="0.25">
      <c r="A280" s="48"/>
      <c r="B280" s="48"/>
    </row>
    <row r="281" spans="1:2" ht="15.75" customHeight="1" x14ac:dyDescent="0.25">
      <c r="A281" s="48"/>
      <c r="B281" s="48"/>
    </row>
    <row r="282" spans="1:2" ht="15.75" customHeight="1" x14ac:dyDescent="0.25">
      <c r="A282" s="48"/>
      <c r="B282" s="48"/>
    </row>
    <row r="283" spans="1:2" ht="15.75" customHeight="1" x14ac:dyDescent="0.25">
      <c r="A283" s="48"/>
      <c r="B283" s="48"/>
    </row>
    <row r="284" spans="1:2" ht="15.75" customHeight="1" x14ac:dyDescent="0.25">
      <c r="A284" s="48"/>
      <c r="B284" s="48"/>
    </row>
    <row r="285" spans="1:2" ht="15.75" customHeight="1" x14ac:dyDescent="0.25">
      <c r="A285" s="48"/>
      <c r="B285" s="48"/>
    </row>
    <row r="286" spans="1:2" ht="15.75" customHeight="1" x14ac:dyDescent="0.25">
      <c r="A286" s="48"/>
      <c r="B286" s="48"/>
    </row>
    <row r="287" spans="1:2" ht="15.75" customHeight="1" x14ac:dyDescent="0.25">
      <c r="A287" s="48"/>
      <c r="B287" s="48"/>
    </row>
    <row r="288" spans="1:2" ht="15.75" customHeight="1" x14ac:dyDescent="0.25">
      <c r="A288" s="48"/>
      <c r="B288" s="48"/>
    </row>
    <row r="289" spans="1:2" ht="15.75" customHeight="1" x14ac:dyDescent="0.25">
      <c r="A289" s="48"/>
      <c r="B289" s="48"/>
    </row>
    <row r="290" spans="1:2" ht="15.75" customHeight="1" x14ac:dyDescent="0.25">
      <c r="A290" s="48"/>
      <c r="B290" s="48"/>
    </row>
    <row r="291" spans="1:2" ht="15.75" customHeight="1" x14ac:dyDescent="0.25">
      <c r="A291" s="48"/>
      <c r="B291" s="48"/>
    </row>
    <row r="292" spans="1:2" ht="15.75" customHeight="1" x14ac:dyDescent="0.25">
      <c r="A292" s="48"/>
      <c r="B292" s="48"/>
    </row>
    <row r="293" spans="1:2" ht="15.75" customHeight="1" x14ac:dyDescent="0.25">
      <c r="A293" s="48"/>
      <c r="B293" s="48"/>
    </row>
    <row r="294" spans="1:2" ht="15.75" customHeight="1" x14ac:dyDescent="0.25">
      <c r="A294" s="48"/>
      <c r="B294" s="48"/>
    </row>
    <row r="295" spans="1:2" ht="15.75" customHeight="1" x14ac:dyDescent="0.25">
      <c r="A295" s="48"/>
      <c r="B295" s="48"/>
    </row>
    <row r="296" spans="1:2" ht="15.75" customHeight="1" x14ac:dyDescent="0.25">
      <c r="A296" s="48"/>
      <c r="B296" s="48"/>
    </row>
    <row r="297" spans="1:2" ht="15.75" customHeight="1" x14ac:dyDescent="0.25">
      <c r="A297" s="48"/>
      <c r="B297" s="48"/>
    </row>
    <row r="298" spans="1:2" ht="15.75" customHeight="1" x14ac:dyDescent="0.25">
      <c r="A298" s="48"/>
      <c r="B298" s="48"/>
    </row>
    <row r="299" spans="1:2" ht="15.75" customHeight="1" x14ac:dyDescent="0.25">
      <c r="A299" s="48"/>
      <c r="B299" s="48"/>
    </row>
    <row r="300" spans="1:2" ht="15.75" customHeight="1" x14ac:dyDescent="0.25">
      <c r="A300" s="48"/>
      <c r="B300" s="48"/>
    </row>
    <row r="301" spans="1:2" ht="15.75" customHeight="1" x14ac:dyDescent="0.25">
      <c r="A301" s="48"/>
      <c r="B301" s="48"/>
    </row>
    <row r="302" spans="1:2" ht="15.75" customHeight="1" x14ac:dyDescent="0.25">
      <c r="A302" s="48"/>
      <c r="B302" s="48"/>
    </row>
    <row r="303" spans="1:2" ht="15.75" customHeight="1" x14ac:dyDescent="0.25">
      <c r="A303" s="48"/>
      <c r="B303" s="48"/>
    </row>
    <row r="304" spans="1:2" ht="15.75" customHeight="1" x14ac:dyDescent="0.25">
      <c r="A304" s="48"/>
      <c r="B304" s="48"/>
    </row>
    <row r="305" spans="1:2" ht="15.75" customHeight="1" x14ac:dyDescent="0.25">
      <c r="A305" s="48"/>
      <c r="B305" s="48"/>
    </row>
    <row r="306" spans="1:2" ht="15.75" customHeight="1" x14ac:dyDescent="0.25">
      <c r="A306" s="48"/>
      <c r="B306" s="48"/>
    </row>
    <row r="307" spans="1:2" ht="15.75" customHeight="1" x14ac:dyDescent="0.25">
      <c r="A307" s="48"/>
      <c r="B307" s="48"/>
    </row>
    <row r="308" spans="1:2" ht="15.75" customHeight="1" x14ac:dyDescent="0.25">
      <c r="A308" s="48"/>
      <c r="B308" s="48"/>
    </row>
    <row r="309" spans="1:2" ht="15.75" customHeight="1" x14ac:dyDescent="0.25">
      <c r="A309" s="48"/>
      <c r="B309" s="48"/>
    </row>
    <row r="310" spans="1:2" ht="15.75" customHeight="1" x14ac:dyDescent="0.25">
      <c r="A310" s="48"/>
      <c r="B310" s="48"/>
    </row>
    <row r="311" spans="1:2" ht="15.75" customHeight="1" x14ac:dyDescent="0.25">
      <c r="A311" s="48"/>
      <c r="B311" s="48"/>
    </row>
    <row r="312" spans="1:2" ht="15.75" customHeight="1" x14ac:dyDescent="0.25">
      <c r="A312" s="48"/>
      <c r="B312" s="48"/>
    </row>
    <row r="313" spans="1:2" ht="15.75" customHeight="1" x14ac:dyDescent="0.25">
      <c r="A313" s="48"/>
      <c r="B313" s="48"/>
    </row>
    <row r="314" spans="1:2" ht="15.75" customHeight="1" x14ac:dyDescent="0.25">
      <c r="A314" s="48"/>
      <c r="B314" s="48"/>
    </row>
    <row r="315" spans="1:2" ht="15.75" customHeight="1" x14ac:dyDescent="0.25">
      <c r="A315" s="48"/>
      <c r="B315" s="48"/>
    </row>
    <row r="316" spans="1:2" ht="15.75" customHeight="1" x14ac:dyDescent="0.25">
      <c r="A316" s="48"/>
      <c r="B316" s="48"/>
    </row>
    <row r="317" spans="1:2" ht="15.75" customHeight="1" x14ac:dyDescent="0.25">
      <c r="A317" s="48"/>
      <c r="B317" s="48"/>
    </row>
    <row r="318" spans="1:2" ht="15.75" customHeight="1" x14ac:dyDescent="0.25">
      <c r="A318" s="48"/>
      <c r="B318" s="48"/>
    </row>
    <row r="319" spans="1:2" ht="15.75" customHeight="1" x14ac:dyDescent="0.25">
      <c r="A319" s="48"/>
      <c r="B319" s="48"/>
    </row>
    <row r="320" spans="1:2" ht="15.75" customHeight="1" x14ac:dyDescent="0.25">
      <c r="A320" s="48"/>
      <c r="B320" s="48"/>
    </row>
    <row r="321" spans="1:2" ht="15.75" customHeight="1" x14ac:dyDescent="0.25">
      <c r="A321" s="48"/>
      <c r="B321" s="48"/>
    </row>
    <row r="322" spans="1:2" ht="15.75" customHeight="1" x14ac:dyDescent="0.25">
      <c r="A322" s="48"/>
      <c r="B322" s="48"/>
    </row>
    <row r="323" spans="1:2" ht="15.75" customHeight="1" x14ac:dyDescent="0.25">
      <c r="A323" s="48"/>
      <c r="B323" s="48"/>
    </row>
    <row r="324" spans="1:2" ht="15.75" customHeight="1" x14ac:dyDescent="0.25">
      <c r="A324" s="48"/>
      <c r="B324" s="48"/>
    </row>
    <row r="325" spans="1:2" ht="15.75" customHeight="1" x14ac:dyDescent="0.25">
      <c r="A325" s="48"/>
      <c r="B325" s="48"/>
    </row>
    <row r="326" spans="1:2" ht="15.75" customHeight="1" x14ac:dyDescent="0.25">
      <c r="A326" s="48"/>
      <c r="B326" s="48"/>
    </row>
    <row r="327" spans="1:2" ht="15.75" customHeight="1" x14ac:dyDescent="0.25">
      <c r="A327" s="48"/>
      <c r="B327" s="48"/>
    </row>
    <row r="328" spans="1:2" ht="15.75" customHeight="1" x14ac:dyDescent="0.25">
      <c r="A328" s="48"/>
      <c r="B328" s="48"/>
    </row>
    <row r="329" spans="1:2" ht="15.75" customHeight="1" x14ac:dyDescent="0.25">
      <c r="A329" s="48"/>
      <c r="B329" s="48"/>
    </row>
    <row r="330" spans="1:2" ht="15.75" customHeight="1" x14ac:dyDescent="0.25">
      <c r="A330" s="48"/>
      <c r="B330" s="48"/>
    </row>
    <row r="331" spans="1:2" ht="15.75" customHeight="1" x14ac:dyDescent="0.25">
      <c r="A331" s="48"/>
      <c r="B331" s="48"/>
    </row>
    <row r="332" spans="1:2" ht="15.75" customHeight="1" x14ac:dyDescent="0.25">
      <c r="A332" s="48"/>
      <c r="B332" s="48"/>
    </row>
    <row r="333" spans="1:2" ht="15.75" customHeight="1" x14ac:dyDescent="0.25">
      <c r="A333" s="48"/>
      <c r="B333" s="48"/>
    </row>
    <row r="334" spans="1:2" ht="15.75" customHeight="1" x14ac:dyDescent="0.25">
      <c r="A334" s="48"/>
      <c r="B334" s="48"/>
    </row>
    <row r="335" spans="1:2" ht="15.75" customHeight="1" x14ac:dyDescent="0.25">
      <c r="A335" s="48"/>
      <c r="B335" s="48"/>
    </row>
    <row r="336" spans="1:2" ht="15.75" customHeight="1" x14ac:dyDescent="0.25">
      <c r="A336" s="48"/>
      <c r="B336" s="48"/>
    </row>
    <row r="337" spans="1:2" ht="15.75" customHeight="1" x14ac:dyDescent="0.25">
      <c r="A337" s="48"/>
      <c r="B337" s="48"/>
    </row>
    <row r="338" spans="1:2" ht="15.75" customHeight="1" x14ac:dyDescent="0.25">
      <c r="A338" s="48"/>
      <c r="B338" s="48"/>
    </row>
    <row r="339" spans="1:2" ht="15.75" customHeight="1" x14ac:dyDescent="0.25">
      <c r="A339" s="48"/>
      <c r="B339" s="48"/>
    </row>
    <row r="340" spans="1:2" ht="15.75" customHeight="1" x14ac:dyDescent="0.25">
      <c r="A340" s="48"/>
      <c r="B340" s="48"/>
    </row>
    <row r="341" spans="1:2" ht="15.75" customHeight="1" x14ac:dyDescent="0.25">
      <c r="A341" s="48"/>
      <c r="B341" s="48"/>
    </row>
    <row r="342" spans="1:2" ht="15.75" customHeight="1" x14ac:dyDescent="0.25">
      <c r="A342" s="48"/>
      <c r="B342" s="48"/>
    </row>
    <row r="343" spans="1:2" ht="15.75" customHeight="1" x14ac:dyDescent="0.25">
      <c r="A343" s="48"/>
      <c r="B343" s="48"/>
    </row>
    <row r="344" spans="1:2" ht="15.75" customHeight="1" x14ac:dyDescent="0.25">
      <c r="A344" s="48"/>
      <c r="B344" s="48"/>
    </row>
    <row r="345" spans="1:2" ht="15.75" customHeight="1" x14ac:dyDescent="0.25">
      <c r="A345" s="48"/>
      <c r="B345" s="48"/>
    </row>
    <row r="346" spans="1:2" ht="15.75" customHeight="1" x14ac:dyDescent="0.25">
      <c r="A346" s="48"/>
      <c r="B346" s="48"/>
    </row>
    <row r="347" spans="1:2" ht="15.75" customHeight="1" x14ac:dyDescent="0.25">
      <c r="A347" s="48"/>
      <c r="B347" s="48"/>
    </row>
    <row r="348" spans="1:2" ht="15.75" customHeight="1" x14ac:dyDescent="0.25">
      <c r="A348" s="48"/>
      <c r="B348" s="48"/>
    </row>
    <row r="349" spans="1:2" ht="15.75" customHeight="1" x14ac:dyDescent="0.25">
      <c r="A349" s="48"/>
      <c r="B349" s="48"/>
    </row>
    <row r="350" spans="1:2" ht="15.75" customHeight="1" x14ac:dyDescent="0.25">
      <c r="A350" s="48"/>
      <c r="B350" s="48"/>
    </row>
    <row r="351" spans="1:2" ht="15.75" customHeight="1" x14ac:dyDescent="0.25">
      <c r="A351" s="48"/>
      <c r="B351" s="48"/>
    </row>
    <row r="352" spans="1:2" ht="15.75" customHeight="1" x14ac:dyDescent="0.25">
      <c r="A352" s="48"/>
      <c r="B352" s="48"/>
    </row>
    <row r="353" spans="1:2" ht="15.75" customHeight="1" x14ac:dyDescent="0.25">
      <c r="A353" s="48"/>
      <c r="B353" s="48"/>
    </row>
    <row r="354" spans="1:2" ht="15.75" customHeight="1" x14ac:dyDescent="0.25">
      <c r="A354" s="48"/>
      <c r="B354" s="48"/>
    </row>
    <row r="355" spans="1:2" ht="15.75" customHeight="1" x14ac:dyDescent="0.25">
      <c r="A355" s="48"/>
      <c r="B355" s="48"/>
    </row>
    <row r="356" spans="1:2" ht="15.75" customHeight="1" x14ac:dyDescent="0.25">
      <c r="A356" s="48"/>
      <c r="B356" s="48"/>
    </row>
    <row r="357" spans="1:2" ht="15.75" customHeight="1" x14ac:dyDescent="0.25">
      <c r="A357" s="48"/>
      <c r="B357" s="48"/>
    </row>
    <row r="358" spans="1:2" ht="15.75" customHeight="1" x14ac:dyDescent="0.25">
      <c r="A358" s="48"/>
      <c r="B358" s="48"/>
    </row>
    <row r="359" spans="1:2" ht="15.75" customHeight="1" x14ac:dyDescent="0.25">
      <c r="A359" s="48"/>
      <c r="B359" s="48"/>
    </row>
    <row r="360" spans="1:2" ht="15.75" customHeight="1" x14ac:dyDescent="0.25">
      <c r="A360" s="48"/>
      <c r="B360" s="48"/>
    </row>
    <row r="361" spans="1:2" ht="15.75" customHeight="1" x14ac:dyDescent="0.25">
      <c r="A361" s="48"/>
      <c r="B361" s="48"/>
    </row>
    <row r="362" spans="1:2" ht="15.75" customHeight="1" x14ac:dyDescent="0.25">
      <c r="A362" s="48"/>
      <c r="B362" s="48"/>
    </row>
    <row r="363" spans="1:2" ht="15.75" customHeight="1" x14ac:dyDescent="0.25">
      <c r="A363" s="48"/>
      <c r="B363" s="48"/>
    </row>
    <row r="364" spans="1:2" ht="15.75" customHeight="1" x14ac:dyDescent="0.25">
      <c r="A364" s="48"/>
      <c r="B364" s="48"/>
    </row>
    <row r="365" spans="1:2" ht="15.75" customHeight="1" x14ac:dyDescent="0.25">
      <c r="A365" s="48"/>
      <c r="B365" s="48"/>
    </row>
    <row r="366" spans="1:2" ht="15.75" customHeight="1" x14ac:dyDescent="0.25">
      <c r="A366" s="48"/>
      <c r="B366" s="48"/>
    </row>
    <row r="367" spans="1:2" ht="15.75" customHeight="1" x14ac:dyDescent="0.25">
      <c r="A367" s="48"/>
      <c r="B367" s="48"/>
    </row>
    <row r="368" spans="1:2" ht="15.75" customHeight="1" x14ac:dyDescent="0.25">
      <c r="A368" s="48"/>
      <c r="B368" s="48"/>
    </row>
    <row r="369" spans="1:2" ht="15.75" customHeight="1" x14ac:dyDescent="0.25">
      <c r="A369" s="48"/>
      <c r="B369" s="48"/>
    </row>
    <row r="370" spans="1:2" ht="15.75" customHeight="1" x14ac:dyDescent="0.25">
      <c r="A370" s="48"/>
      <c r="B370" s="48"/>
    </row>
    <row r="371" spans="1:2" ht="15.75" customHeight="1" x14ac:dyDescent="0.25">
      <c r="A371" s="48"/>
      <c r="B371" s="48"/>
    </row>
    <row r="372" spans="1:2" ht="15.75" customHeight="1" x14ac:dyDescent="0.25">
      <c r="A372" s="48"/>
      <c r="B372" s="48"/>
    </row>
    <row r="373" spans="1:2" ht="15.75" customHeight="1" x14ac:dyDescent="0.25">
      <c r="A373" s="48"/>
      <c r="B373" s="48"/>
    </row>
    <row r="374" spans="1:2" ht="15.75" customHeight="1" x14ac:dyDescent="0.25">
      <c r="A374" s="48"/>
      <c r="B374" s="48"/>
    </row>
    <row r="375" spans="1:2" ht="15.75" customHeight="1" x14ac:dyDescent="0.25">
      <c r="A375" s="48"/>
      <c r="B375" s="48"/>
    </row>
    <row r="376" spans="1:2" ht="15.75" customHeight="1" x14ac:dyDescent="0.25">
      <c r="A376" s="48"/>
      <c r="B376" s="48"/>
    </row>
    <row r="377" spans="1:2" ht="15.75" customHeight="1" x14ac:dyDescent="0.25">
      <c r="A377" s="48"/>
      <c r="B377" s="48"/>
    </row>
    <row r="378" spans="1:2" ht="15.75" customHeight="1" x14ac:dyDescent="0.25">
      <c r="A378" s="48"/>
      <c r="B378" s="48"/>
    </row>
    <row r="379" spans="1:2" ht="15.75" customHeight="1" x14ac:dyDescent="0.25">
      <c r="A379" s="48"/>
      <c r="B379" s="48"/>
    </row>
    <row r="380" spans="1:2" ht="15.75" customHeight="1" x14ac:dyDescent="0.25">
      <c r="A380" s="48"/>
      <c r="B380" s="48"/>
    </row>
    <row r="381" spans="1:2" ht="15.75" customHeight="1" x14ac:dyDescent="0.25">
      <c r="A381" s="48"/>
      <c r="B381" s="48"/>
    </row>
    <row r="382" spans="1:2" ht="15.75" customHeight="1" x14ac:dyDescent="0.25">
      <c r="A382" s="48"/>
      <c r="B382" s="48"/>
    </row>
    <row r="383" spans="1:2" ht="15.75" customHeight="1" x14ac:dyDescent="0.25">
      <c r="A383" s="48"/>
      <c r="B383" s="48"/>
    </row>
    <row r="384" spans="1:2" ht="15.75" customHeight="1" x14ac:dyDescent="0.25">
      <c r="A384" s="48"/>
      <c r="B384" s="48"/>
    </row>
    <row r="385" spans="1:2" ht="15.75" customHeight="1" x14ac:dyDescent="0.25">
      <c r="A385" s="48"/>
      <c r="B385" s="48"/>
    </row>
    <row r="386" spans="1:2" ht="15.75" customHeight="1" x14ac:dyDescent="0.25">
      <c r="A386" s="48"/>
      <c r="B386" s="48"/>
    </row>
    <row r="387" spans="1:2" ht="15.75" customHeight="1" x14ac:dyDescent="0.25">
      <c r="A387" s="48"/>
      <c r="B387" s="48"/>
    </row>
    <row r="388" spans="1:2" ht="15.75" customHeight="1" x14ac:dyDescent="0.25">
      <c r="A388" s="48"/>
      <c r="B388" s="48"/>
    </row>
    <row r="389" spans="1:2" ht="15.75" customHeight="1" x14ac:dyDescent="0.25">
      <c r="A389" s="48"/>
      <c r="B389" s="48"/>
    </row>
    <row r="390" spans="1:2" ht="15.75" customHeight="1" x14ac:dyDescent="0.25">
      <c r="A390" s="48"/>
      <c r="B390" s="48"/>
    </row>
    <row r="391" spans="1:2" ht="15.75" customHeight="1" x14ac:dyDescent="0.25">
      <c r="A391" s="48"/>
      <c r="B391" s="48"/>
    </row>
    <row r="392" spans="1:2" ht="15.75" customHeight="1" x14ac:dyDescent="0.25">
      <c r="A392" s="48"/>
      <c r="B392" s="48"/>
    </row>
    <row r="393" spans="1:2" ht="15.75" customHeight="1" x14ac:dyDescent="0.25">
      <c r="A393" s="48"/>
      <c r="B393" s="48"/>
    </row>
    <row r="394" spans="1:2" ht="15.75" customHeight="1" x14ac:dyDescent="0.25">
      <c r="A394" s="48"/>
      <c r="B394" s="48"/>
    </row>
    <row r="395" spans="1:2" ht="15.75" customHeight="1" x14ac:dyDescent="0.25">
      <c r="A395" s="48"/>
      <c r="B395" s="48"/>
    </row>
    <row r="396" spans="1:2" ht="15.75" customHeight="1" x14ac:dyDescent="0.25">
      <c r="A396" s="48"/>
      <c r="B396" s="48"/>
    </row>
    <row r="397" spans="1:2" ht="15.75" customHeight="1" x14ac:dyDescent="0.25">
      <c r="A397" s="48"/>
      <c r="B397" s="48"/>
    </row>
    <row r="398" spans="1:2" ht="15.75" customHeight="1" x14ac:dyDescent="0.25">
      <c r="A398" s="48"/>
      <c r="B398" s="48"/>
    </row>
    <row r="399" spans="1:2" ht="15.75" customHeight="1" x14ac:dyDescent="0.25">
      <c r="A399" s="48"/>
      <c r="B399" s="48"/>
    </row>
    <row r="400" spans="1:2" ht="15.75" customHeight="1" x14ac:dyDescent="0.25">
      <c r="A400" s="48"/>
      <c r="B400" s="48"/>
    </row>
    <row r="401" spans="1:2" ht="15.75" customHeight="1" x14ac:dyDescent="0.25">
      <c r="A401" s="48"/>
      <c r="B401" s="48"/>
    </row>
    <row r="402" spans="1:2" ht="15.75" customHeight="1" x14ac:dyDescent="0.25">
      <c r="A402" s="48"/>
      <c r="B402" s="48"/>
    </row>
    <row r="403" spans="1:2" ht="15.75" customHeight="1" x14ac:dyDescent="0.25">
      <c r="A403" s="48"/>
      <c r="B403" s="48"/>
    </row>
    <row r="404" spans="1:2" ht="15.75" customHeight="1" x14ac:dyDescent="0.25">
      <c r="A404" s="48"/>
      <c r="B404" s="48"/>
    </row>
    <row r="405" spans="1:2" ht="15.75" customHeight="1" x14ac:dyDescent="0.25">
      <c r="A405" s="48"/>
      <c r="B405" s="48"/>
    </row>
    <row r="406" spans="1:2" ht="15.75" customHeight="1" x14ac:dyDescent="0.25">
      <c r="A406" s="48"/>
      <c r="B406" s="48"/>
    </row>
    <row r="407" spans="1:2" ht="15.75" customHeight="1" x14ac:dyDescent="0.25">
      <c r="A407" s="48"/>
      <c r="B407" s="48"/>
    </row>
    <row r="408" spans="1:2" ht="15.75" customHeight="1" x14ac:dyDescent="0.25">
      <c r="A408" s="48"/>
      <c r="B408" s="48"/>
    </row>
    <row r="409" spans="1:2" ht="15.75" customHeight="1" x14ac:dyDescent="0.25">
      <c r="A409" s="48"/>
      <c r="B409" s="48"/>
    </row>
    <row r="410" spans="1:2" ht="15.75" customHeight="1" x14ac:dyDescent="0.25">
      <c r="A410" s="48"/>
      <c r="B410" s="48"/>
    </row>
    <row r="411" spans="1:2" ht="15.75" customHeight="1" x14ac:dyDescent="0.25">
      <c r="A411" s="48"/>
      <c r="B411" s="48"/>
    </row>
    <row r="412" spans="1:2" ht="15.75" customHeight="1" x14ac:dyDescent="0.25">
      <c r="A412" s="48"/>
      <c r="B412" s="48"/>
    </row>
    <row r="413" spans="1:2" ht="15.75" customHeight="1" x14ac:dyDescent="0.25">
      <c r="A413" s="48"/>
      <c r="B413" s="48"/>
    </row>
    <row r="414" spans="1:2" ht="15.75" customHeight="1" x14ac:dyDescent="0.25">
      <c r="A414" s="48"/>
      <c r="B414" s="48"/>
    </row>
    <row r="415" spans="1:2" ht="15.75" customHeight="1" x14ac:dyDescent="0.25">
      <c r="A415" s="48"/>
      <c r="B415" s="48"/>
    </row>
    <row r="416" spans="1:2" ht="15.75" customHeight="1" x14ac:dyDescent="0.25">
      <c r="A416" s="48"/>
      <c r="B416" s="48"/>
    </row>
    <row r="417" spans="1:2" ht="15.75" customHeight="1" x14ac:dyDescent="0.25">
      <c r="A417" s="48"/>
      <c r="B417" s="48"/>
    </row>
    <row r="418" spans="1:2" ht="15.75" customHeight="1" x14ac:dyDescent="0.25">
      <c r="A418" s="48"/>
      <c r="B418" s="48"/>
    </row>
    <row r="419" spans="1:2" ht="15.75" customHeight="1" x14ac:dyDescent="0.25">
      <c r="A419" s="48"/>
      <c r="B419" s="48"/>
    </row>
    <row r="420" spans="1:2" ht="15.75" customHeight="1" x14ac:dyDescent="0.25">
      <c r="A420" s="48"/>
      <c r="B420" s="48"/>
    </row>
    <row r="421" spans="1:2" ht="15.75" customHeight="1" x14ac:dyDescent="0.25">
      <c r="A421" s="48"/>
      <c r="B421" s="48"/>
    </row>
    <row r="422" spans="1:2" ht="15.75" customHeight="1" x14ac:dyDescent="0.25">
      <c r="A422" s="48"/>
      <c r="B422" s="48"/>
    </row>
    <row r="423" spans="1:2" ht="15.75" customHeight="1" x14ac:dyDescent="0.25">
      <c r="A423" s="48"/>
      <c r="B423" s="48"/>
    </row>
    <row r="424" spans="1:2" ht="15.75" customHeight="1" x14ac:dyDescent="0.25">
      <c r="A424" s="48"/>
      <c r="B424" s="48"/>
    </row>
    <row r="425" spans="1:2" ht="15.75" customHeight="1" x14ac:dyDescent="0.25">
      <c r="A425" s="48"/>
      <c r="B425" s="48"/>
    </row>
    <row r="426" spans="1:2" ht="15.75" customHeight="1" x14ac:dyDescent="0.25">
      <c r="A426" s="48"/>
      <c r="B426" s="48"/>
    </row>
    <row r="427" spans="1:2" ht="15.75" customHeight="1" x14ac:dyDescent="0.25">
      <c r="A427" s="48"/>
      <c r="B427" s="48"/>
    </row>
    <row r="428" spans="1:2" ht="15.75" customHeight="1" x14ac:dyDescent="0.25">
      <c r="A428" s="48"/>
      <c r="B428" s="48"/>
    </row>
    <row r="429" spans="1:2" ht="15.75" customHeight="1" x14ac:dyDescent="0.25">
      <c r="A429" s="48"/>
      <c r="B429" s="48"/>
    </row>
    <row r="430" spans="1:2" ht="15.75" customHeight="1" x14ac:dyDescent="0.25">
      <c r="A430" s="48"/>
      <c r="B430" s="48"/>
    </row>
    <row r="431" spans="1:2" ht="15.75" customHeight="1" x14ac:dyDescent="0.25">
      <c r="A431" s="48"/>
      <c r="B431" s="48"/>
    </row>
    <row r="432" spans="1:2" ht="15.75" customHeight="1" x14ac:dyDescent="0.25">
      <c r="A432" s="48"/>
      <c r="B432" s="48"/>
    </row>
    <row r="433" spans="1:2" ht="15.75" customHeight="1" x14ac:dyDescent="0.25">
      <c r="A433" s="48"/>
      <c r="B433" s="48"/>
    </row>
    <row r="434" spans="1:2" ht="15.75" customHeight="1" x14ac:dyDescent="0.25">
      <c r="A434" s="48"/>
      <c r="B434" s="48"/>
    </row>
    <row r="435" spans="1:2" ht="15.75" customHeight="1" x14ac:dyDescent="0.25">
      <c r="A435" s="48"/>
      <c r="B435" s="48"/>
    </row>
    <row r="436" spans="1:2" ht="15.75" customHeight="1" x14ac:dyDescent="0.25">
      <c r="A436" s="48"/>
      <c r="B436" s="48"/>
    </row>
    <row r="437" spans="1:2" ht="15.75" customHeight="1" x14ac:dyDescent="0.25">
      <c r="A437" s="48"/>
      <c r="B437" s="48"/>
    </row>
    <row r="438" spans="1:2" ht="15.75" customHeight="1" x14ac:dyDescent="0.25">
      <c r="A438" s="48"/>
      <c r="B438" s="48"/>
    </row>
    <row r="439" spans="1:2" ht="15.75" customHeight="1" x14ac:dyDescent="0.25">
      <c r="A439" s="48"/>
      <c r="B439" s="48"/>
    </row>
    <row r="440" spans="1:2" ht="15.75" customHeight="1" x14ac:dyDescent="0.25">
      <c r="A440" s="48"/>
      <c r="B440" s="48"/>
    </row>
    <row r="441" spans="1:2" ht="15.75" customHeight="1" x14ac:dyDescent="0.25">
      <c r="A441" s="48"/>
      <c r="B441" s="48"/>
    </row>
    <row r="442" spans="1:2" ht="15.75" customHeight="1" x14ac:dyDescent="0.25">
      <c r="A442" s="48"/>
      <c r="B442" s="48"/>
    </row>
    <row r="443" spans="1:2" ht="15.75" customHeight="1" x14ac:dyDescent="0.25">
      <c r="A443" s="48"/>
      <c r="B443" s="48"/>
    </row>
    <row r="444" spans="1:2" ht="15.75" customHeight="1" x14ac:dyDescent="0.25">
      <c r="A444" s="48"/>
      <c r="B444" s="48"/>
    </row>
    <row r="445" spans="1:2" ht="15.75" customHeight="1" x14ac:dyDescent="0.25">
      <c r="A445" s="48"/>
      <c r="B445" s="48"/>
    </row>
    <row r="446" spans="1:2" ht="15.75" customHeight="1" x14ac:dyDescent="0.25">
      <c r="A446" s="48"/>
      <c r="B446" s="48"/>
    </row>
    <row r="447" spans="1:2" ht="15.75" customHeight="1" x14ac:dyDescent="0.25">
      <c r="A447" s="48"/>
      <c r="B447" s="48"/>
    </row>
    <row r="448" spans="1:2" ht="15.75" customHeight="1" x14ac:dyDescent="0.25">
      <c r="A448" s="48"/>
      <c r="B448" s="48"/>
    </row>
    <row r="449" spans="1:2" ht="15.75" customHeight="1" x14ac:dyDescent="0.25">
      <c r="A449" s="48"/>
      <c r="B449" s="48"/>
    </row>
    <row r="450" spans="1:2" ht="15.75" customHeight="1" x14ac:dyDescent="0.25">
      <c r="A450" s="48"/>
      <c r="B450" s="48"/>
    </row>
    <row r="451" spans="1:2" ht="15.75" customHeight="1" x14ac:dyDescent="0.25">
      <c r="A451" s="48"/>
      <c r="B451" s="48"/>
    </row>
    <row r="452" spans="1:2" ht="15.75" customHeight="1" x14ac:dyDescent="0.25">
      <c r="A452" s="48"/>
      <c r="B452" s="48"/>
    </row>
    <row r="453" spans="1:2" ht="15.75" customHeight="1" x14ac:dyDescent="0.25">
      <c r="A453" s="48"/>
      <c r="B453" s="48"/>
    </row>
    <row r="454" spans="1:2" ht="15.75" customHeight="1" x14ac:dyDescent="0.25">
      <c r="A454" s="48"/>
      <c r="B454" s="48"/>
    </row>
    <row r="455" spans="1:2" ht="15.75" customHeight="1" x14ac:dyDescent="0.25">
      <c r="A455" s="48"/>
      <c r="B455" s="48"/>
    </row>
    <row r="456" spans="1:2" ht="15.75" customHeight="1" x14ac:dyDescent="0.25">
      <c r="A456" s="48"/>
      <c r="B456" s="48"/>
    </row>
    <row r="457" spans="1:2" ht="15.75" customHeight="1" x14ac:dyDescent="0.25">
      <c r="A457" s="48"/>
      <c r="B457" s="48"/>
    </row>
    <row r="458" spans="1:2" ht="15.75" customHeight="1" x14ac:dyDescent="0.25">
      <c r="A458" s="48"/>
      <c r="B458" s="48"/>
    </row>
    <row r="459" spans="1:2" ht="15.75" customHeight="1" x14ac:dyDescent="0.25">
      <c r="A459" s="48"/>
      <c r="B459" s="48"/>
    </row>
    <row r="460" spans="1:2" ht="15.75" customHeight="1" x14ac:dyDescent="0.25">
      <c r="A460" s="48"/>
      <c r="B460" s="48"/>
    </row>
    <row r="461" spans="1:2" ht="15.75" customHeight="1" x14ac:dyDescent="0.25">
      <c r="A461" s="48"/>
      <c r="B461" s="48"/>
    </row>
    <row r="462" spans="1:2" ht="15.75" customHeight="1" x14ac:dyDescent="0.25">
      <c r="A462" s="48"/>
      <c r="B462" s="48"/>
    </row>
    <row r="463" spans="1:2" ht="15.75" customHeight="1" x14ac:dyDescent="0.25">
      <c r="A463" s="48"/>
      <c r="B463" s="48"/>
    </row>
    <row r="464" spans="1:2" ht="15.75" customHeight="1" x14ac:dyDescent="0.25">
      <c r="A464" s="48"/>
      <c r="B464" s="48"/>
    </row>
    <row r="465" spans="1:2" ht="15.75" customHeight="1" x14ac:dyDescent="0.25">
      <c r="A465" s="48"/>
      <c r="B465" s="48"/>
    </row>
    <row r="466" spans="1:2" ht="15.75" customHeight="1" x14ac:dyDescent="0.25">
      <c r="A466" s="48"/>
      <c r="B466" s="48"/>
    </row>
    <row r="467" spans="1:2" ht="15.75" customHeight="1" x14ac:dyDescent="0.25">
      <c r="A467" s="48"/>
      <c r="B467" s="48"/>
    </row>
    <row r="468" spans="1:2" ht="15.75" customHeight="1" x14ac:dyDescent="0.25">
      <c r="A468" s="48"/>
      <c r="B468" s="48"/>
    </row>
    <row r="469" spans="1:2" ht="15.75" customHeight="1" x14ac:dyDescent="0.25">
      <c r="A469" s="48"/>
      <c r="B469" s="48"/>
    </row>
    <row r="470" spans="1:2" ht="15.75" customHeight="1" x14ac:dyDescent="0.25">
      <c r="A470" s="48"/>
      <c r="B470" s="48"/>
    </row>
    <row r="471" spans="1:2" ht="15.75" customHeight="1" x14ac:dyDescent="0.25">
      <c r="A471" s="48"/>
      <c r="B471" s="48"/>
    </row>
    <row r="472" spans="1:2" ht="15.75" customHeight="1" x14ac:dyDescent="0.25">
      <c r="A472" s="48"/>
      <c r="B472" s="48"/>
    </row>
    <row r="473" spans="1:2" ht="15.75" customHeight="1" x14ac:dyDescent="0.25">
      <c r="A473" s="48"/>
      <c r="B473" s="48"/>
    </row>
    <row r="474" spans="1:2" ht="15.75" customHeight="1" x14ac:dyDescent="0.25">
      <c r="A474" s="48"/>
      <c r="B474" s="48"/>
    </row>
    <row r="475" spans="1:2" ht="15.75" customHeight="1" x14ac:dyDescent="0.25">
      <c r="A475" s="48"/>
      <c r="B475" s="48"/>
    </row>
    <row r="476" spans="1:2" ht="15.75" customHeight="1" x14ac:dyDescent="0.25">
      <c r="A476" s="48"/>
      <c r="B476" s="48"/>
    </row>
    <row r="477" spans="1:2" ht="15.75" customHeight="1" x14ac:dyDescent="0.25">
      <c r="A477" s="48"/>
      <c r="B477" s="48"/>
    </row>
    <row r="478" spans="1:2" ht="15.75" customHeight="1" x14ac:dyDescent="0.25">
      <c r="A478" s="48"/>
      <c r="B478" s="48"/>
    </row>
    <row r="479" spans="1:2" ht="15.75" customHeight="1" x14ac:dyDescent="0.25">
      <c r="A479" s="48"/>
      <c r="B479" s="48"/>
    </row>
    <row r="480" spans="1:2" ht="15.75" customHeight="1" x14ac:dyDescent="0.25">
      <c r="A480" s="48"/>
      <c r="B480" s="48"/>
    </row>
    <row r="481" spans="1:2" ht="15.75" customHeight="1" x14ac:dyDescent="0.25">
      <c r="A481" s="48"/>
      <c r="B481" s="48"/>
    </row>
    <row r="482" spans="1:2" ht="15.75" customHeight="1" x14ac:dyDescent="0.25">
      <c r="A482" s="48"/>
      <c r="B482" s="48"/>
    </row>
    <row r="483" spans="1:2" ht="15.75" customHeight="1" x14ac:dyDescent="0.25">
      <c r="A483" s="48"/>
      <c r="B483" s="48"/>
    </row>
    <row r="484" spans="1:2" ht="15.75" customHeight="1" x14ac:dyDescent="0.25">
      <c r="A484" s="48"/>
      <c r="B484" s="48"/>
    </row>
    <row r="485" spans="1:2" ht="15.75" customHeight="1" x14ac:dyDescent="0.25">
      <c r="A485" s="48"/>
      <c r="B485" s="48"/>
    </row>
    <row r="486" spans="1:2" ht="15.75" customHeight="1" x14ac:dyDescent="0.25">
      <c r="A486" s="48"/>
      <c r="B486" s="48"/>
    </row>
    <row r="487" spans="1:2" ht="15.75" customHeight="1" x14ac:dyDescent="0.25">
      <c r="A487" s="48"/>
      <c r="B487" s="48"/>
    </row>
    <row r="488" spans="1:2" ht="15.75" customHeight="1" x14ac:dyDescent="0.25">
      <c r="A488" s="48"/>
      <c r="B488" s="48"/>
    </row>
    <row r="489" spans="1:2" ht="15.75" customHeight="1" x14ac:dyDescent="0.25">
      <c r="A489" s="48"/>
      <c r="B489" s="48"/>
    </row>
    <row r="490" spans="1:2" ht="15.75" customHeight="1" x14ac:dyDescent="0.25">
      <c r="A490" s="48"/>
      <c r="B490" s="48"/>
    </row>
    <row r="491" spans="1:2" ht="15.75" customHeight="1" x14ac:dyDescent="0.25">
      <c r="A491" s="48"/>
      <c r="B491" s="48"/>
    </row>
    <row r="492" spans="1:2" ht="15.75" customHeight="1" x14ac:dyDescent="0.25">
      <c r="A492" s="48"/>
      <c r="B492" s="48"/>
    </row>
    <row r="493" spans="1:2" ht="15.75" customHeight="1" x14ac:dyDescent="0.25">
      <c r="A493" s="48"/>
      <c r="B493" s="48"/>
    </row>
    <row r="494" spans="1:2" ht="15.75" customHeight="1" x14ac:dyDescent="0.25">
      <c r="A494" s="48"/>
      <c r="B494" s="48"/>
    </row>
    <row r="495" spans="1:2" ht="15.75" customHeight="1" x14ac:dyDescent="0.25">
      <c r="A495" s="48"/>
      <c r="B495" s="48"/>
    </row>
    <row r="496" spans="1:2" ht="15.75" customHeight="1" x14ac:dyDescent="0.25">
      <c r="A496" s="48"/>
      <c r="B496" s="48"/>
    </row>
    <row r="497" spans="1:2" ht="15.75" customHeight="1" x14ac:dyDescent="0.25">
      <c r="A497" s="48"/>
      <c r="B497" s="48"/>
    </row>
    <row r="498" spans="1:2" ht="15.75" customHeight="1" x14ac:dyDescent="0.25">
      <c r="A498" s="48"/>
      <c r="B498" s="48"/>
    </row>
    <row r="499" spans="1:2" ht="15.75" customHeight="1" x14ac:dyDescent="0.25">
      <c r="A499" s="48"/>
      <c r="B499" s="48"/>
    </row>
    <row r="500" spans="1:2" ht="15.75" customHeight="1" x14ac:dyDescent="0.25">
      <c r="A500" s="48"/>
      <c r="B500" s="48"/>
    </row>
    <row r="501" spans="1:2" ht="15.75" customHeight="1" x14ac:dyDescent="0.25">
      <c r="A501" s="48"/>
      <c r="B501" s="48"/>
    </row>
    <row r="502" spans="1:2" ht="15.75" customHeight="1" x14ac:dyDescent="0.25">
      <c r="A502" s="48"/>
      <c r="B502" s="48"/>
    </row>
    <row r="503" spans="1:2" ht="15.75" customHeight="1" x14ac:dyDescent="0.25">
      <c r="A503" s="48"/>
      <c r="B503" s="48"/>
    </row>
    <row r="504" spans="1:2" ht="15.75" customHeight="1" x14ac:dyDescent="0.25">
      <c r="A504" s="48"/>
      <c r="B504" s="48"/>
    </row>
    <row r="505" spans="1:2" ht="15.75" customHeight="1" x14ac:dyDescent="0.25">
      <c r="A505" s="48"/>
      <c r="B505" s="48"/>
    </row>
    <row r="506" spans="1:2" ht="15.75" customHeight="1" x14ac:dyDescent="0.25">
      <c r="A506" s="48"/>
      <c r="B506" s="48"/>
    </row>
    <row r="507" spans="1:2" ht="15.75" customHeight="1" x14ac:dyDescent="0.25">
      <c r="A507" s="48"/>
      <c r="B507" s="48"/>
    </row>
    <row r="508" spans="1:2" ht="15.75" customHeight="1" x14ac:dyDescent="0.25">
      <c r="A508" s="48"/>
      <c r="B508" s="48"/>
    </row>
    <row r="509" spans="1:2" ht="15.75" customHeight="1" x14ac:dyDescent="0.25">
      <c r="A509" s="48"/>
      <c r="B509" s="48"/>
    </row>
    <row r="510" spans="1:2" ht="15.75" customHeight="1" x14ac:dyDescent="0.25">
      <c r="A510" s="48"/>
      <c r="B510" s="48"/>
    </row>
    <row r="511" spans="1:2" ht="15.75" customHeight="1" x14ac:dyDescent="0.25">
      <c r="A511" s="48"/>
      <c r="B511" s="48"/>
    </row>
    <row r="512" spans="1: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row r="963" spans="1:2" ht="15.75" customHeight="1" x14ac:dyDescent="0.25">
      <c r="A963" s="48"/>
      <c r="B963" s="48"/>
    </row>
    <row r="964" spans="1:2" ht="15.75" customHeight="1" x14ac:dyDescent="0.25">
      <c r="A964" s="48"/>
      <c r="B964" s="48"/>
    </row>
    <row r="965" spans="1:2" ht="15.75" customHeight="1" x14ac:dyDescent="0.25">
      <c r="A965" s="48"/>
      <c r="B965" s="48"/>
    </row>
    <row r="966" spans="1:2" ht="15.75" customHeight="1" x14ac:dyDescent="0.25">
      <c r="A966" s="48"/>
      <c r="B966" s="48"/>
    </row>
    <row r="967" spans="1:2" ht="15.75" customHeight="1" x14ac:dyDescent="0.25">
      <c r="A967" s="48"/>
      <c r="B967" s="48"/>
    </row>
    <row r="968" spans="1:2" ht="15.75" customHeight="1" x14ac:dyDescent="0.25">
      <c r="A968" s="48"/>
      <c r="B968" s="48"/>
    </row>
    <row r="969" spans="1:2" ht="15.75" customHeight="1" x14ac:dyDescent="0.25">
      <c r="A969" s="48"/>
      <c r="B969" s="48"/>
    </row>
    <row r="970" spans="1:2" ht="15.75" customHeight="1" x14ac:dyDescent="0.25">
      <c r="A970" s="48"/>
      <c r="B970" s="48"/>
    </row>
    <row r="971" spans="1:2" ht="15.75" customHeight="1" x14ac:dyDescent="0.25">
      <c r="A971" s="48"/>
      <c r="B971" s="48"/>
    </row>
    <row r="972" spans="1:2" ht="15.75" customHeight="1" x14ac:dyDescent="0.25">
      <c r="A972" s="48"/>
      <c r="B972" s="48"/>
    </row>
    <row r="973" spans="1:2" ht="15.75" customHeight="1" x14ac:dyDescent="0.25">
      <c r="A973" s="48"/>
      <c r="B973" s="48"/>
    </row>
    <row r="974" spans="1:2" ht="15.75" customHeight="1" x14ac:dyDescent="0.25">
      <c r="A974" s="48"/>
      <c r="B974" s="48"/>
    </row>
    <row r="975" spans="1:2" ht="15.75" customHeight="1" x14ac:dyDescent="0.25">
      <c r="A975" s="48"/>
      <c r="B975" s="48"/>
    </row>
    <row r="976" spans="1:2" ht="15.75" customHeight="1" x14ac:dyDescent="0.25">
      <c r="A976" s="48"/>
      <c r="B976" s="48"/>
    </row>
    <row r="977" spans="1:2" ht="15.75" customHeight="1" x14ac:dyDescent="0.25">
      <c r="A977" s="48"/>
      <c r="B977" s="48"/>
    </row>
    <row r="978" spans="1:2" ht="15.75" customHeight="1" x14ac:dyDescent="0.25">
      <c r="A978" s="48"/>
      <c r="B978" s="48"/>
    </row>
    <row r="979" spans="1:2" ht="15.75" customHeight="1" x14ac:dyDescent="0.25">
      <c r="A979" s="48"/>
      <c r="B979" s="48"/>
    </row>
    <row r="980" spans="1:2" ht="15.75" customHeight="1" x14ac:dyDescent="0.25">
      <c r="A980" s="48"/>
      <c r="B980" s="48"/>
    </row>
  </sheetData>
  <hyperlinks>
    <hyperlink ref="N2" r:id="rId1" xr:uid="{00000000-0004-0000-0300-000000000000}"/>
    <hyperlink ref="O3" r:id="rId2" xr:uid="{00000000-0004-0000-0300-000001000000}"/>
    <hyperlink ref="Q3" r:id="rId3" xr:uid="{00000000-0004-0000-0300-000002000000}"/>
    <hyperlink ref="O4" r:id="rId4" xr:uid="{00000000-0004-0000-0300-000003000000}"/>
    <hyperlink ref="O5" r:id="rId5" xr:uid="{00000000-0004-0000-0300-000004000000}"/>
    <hyperlink ref="O6" r:id="rId6" xr:uid="{00000000-0004-0000-0300-000005000000}"/>
    <hyperlink ref="O7" r:id="rId7" xr:uid="{00000000-0004-0000-0300-000006000000}"/>
    <hyperlink ref="O8" r:id="rId8" xr:uid="{00000000-0004-0000-0300-000007000000}"/>
  </hyperlinks>
  <pageMargins left="0.7" right="0.7" top="0.75" bottom="0.75" header="0" footer="0"/>
  <pageSetup orientation="landscape"/>
  <legacyDrawing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4.42578125" defaultRowHeight="15" customHeight="1" x14ac:dyDescent="0.25"/>
  <sheetData>
    <row r="1" spans="1:2" x14ac:dyDescent="0.25">
      <c r="A1" s="5" t="s">
        <v>327</v>
      </c>
      <c r="B1" s="5" t="s">
        <v>328</v>
      </c>
    </row>
    <row r="2" spans="1:2" x14ac:dyDescent="0.25">
      <c r="A2" s="5" t="s">
        <v>329</v>
      </c>
      <c r="B2" s="5" t="s">
        <v>53</v>
      </c>
    </row>
    <row r="3" spans="1:2" x14ac:dyDescent="0.25">
      <c r="A3" s="5" t="s">
        <v>330</v>
      </c>
      <c r="B3" s="5" t="s">
        <v>93</v>
      </c>
    </row>
    <row r="4" spans="1:2" x14ac:dyDescent="0.25">
      <c r="A4" s="5" t="s">
        <v>4</v>
      </c>
      <c r="B4" s="5" t="s">
        <v>153</v>
      </c>
    </row>
    <row r="5" spans="1:2" x14ac:dyDescent="0.25">
      <c r="A5" s="5" t="s">
        <v>3</v>
      </c>
      <c r="B5" s="5"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Master File Catalog</vt:lpstr>
      <vt:lpstr>Data Flow</vt:lpstr>
      <vt:lpstr>File Catalog</vt:lpstr>
      <vt:lpstr>Region Name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Genna Hilbing</dc:creator>
  <cp:lastModifiedBy>Genna Hilbing</cp:lastModifiedBy>
  <dcterms:created xsi:type="dcterms:W3CDTF">2023-12-14T20:57:45Z</dcterms:created>
  <dcterms:modified xsi:type="dcterms:W3CDTF">2024-12-12T21:56:06Z</dcterms:modified>
</cp:coreProperties>
</file>