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608" windowHeight="8916"/>
  </bookViews>
  <sheets>
    <sheet name="Guidelines" sheetId="7" r:id="rId1"/>
    <sheet name="Decomposition" sheetId="8" r:id="rId2"/>
    <sheet name="Estimation Work sheet" sheetId="2" state="hidden" r:id="rId3"/>
    <sheet name="Effort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1" hidden="1">Decomposition!#REF!</definedName>
    <definedName name="aaa">#REF!</definedName>
    <definedName name="Analysis_of_Defect_Classification_for_Initiate_Phase" localSheetId="0">'[1]Analysis-Charts'!#REF!</definedName>
    <definedName name="Analysis_of_Defect_Classification_for_Initiate_Phase">'[1]Analysis-Charts'!#REF!</definedName>
    <definedName name="appraisals">#REF!</definedName>
    <definedName name="Causal_Code">[2]CausalCode!$B$2:$B$7</definedName>
    <definedName name="cdProductCode" localSheetId="0">#REF!</definedName>
    <definedName name="cdProductCode">#REF!</definedName>
    <definedName name="Changeofscope">#REF!</definedName>
    <definedName name="clientfeed">#REF!</definedName>
    <definedName name="clientfeedback">#REF!</definedName>
    <definedName name="clientinv">#REF!</definedName>
    <definedName name="clientinvolv">#REF!</definedName>
    <definedName name="clientinvolve">#REF!</definedName>
    <definedName name="Code">[1]List!$K$17:$K$33</definedName>
    <definedName name="Complexity">#REF!</definedName>
    <definedName name="Complexity_type" localSheetId="0">#REF!</definedName>
    <definedName name="Complexity_type">#REF!</definedName>
    <definedName name="Contract">#REF!</definedName>
    <definedName name="CSAP">#REF!</definedName>
    <definedName name="CTQ_from_QFD" localSheetId="0">#REF!</definedName>
    <definedName name="CTQ_from_QFD">#REF!</definedName>
    <definedName name="Defect_Caught_during">[1]List!$H$3:$H$14</definedName>
    <definedName name="Defect_Severity">[1]List!$F$3:$F$7</definedName>
    <definedName name="Defect_Source___Phase_to_which_the_Work_Product_belongs">[1]List!$C$3:$C$16</definedName>
    <definedName name="Defect_Types">[2]DefectTypes!$B$2:$B$9</definedName>
    <definedName name="Defects">#REF!</definedName>
    <definedName name="DefectSlippage" localSheetId="0">#REF!</definedName>
    <definedName name="DefectSlippage">#REF!</definedName>
    <definedName name="defSlipLastItem" localSheetId="0">#REF!</definedName>
    <definedName name="defSlipLastItem">#REF!</definedName>
    <definedName name="Deliverables">#REF!</definedName>
    <definedName name="Des">[1]List!$K$9:$K$16</definedName>
    <definedName name="Description">[3]RICE!#REF!</definedName>
    <definedName name="Detectability">[4]Guidelines!$D$4:$D$8</definedName>
    <definedName name="Development_general">#REF!</definedName>
    <definedName name="Development_Type" localSheetId="0">#REF!</definedName>
    <definedName name="Development_Type">#REF!</definedName>
    <definedName name="DI">[1]List!$K$48:$K$59</definedName>
    <definedName name="dp">#REF!</definedName>
    <definedName name="fpr">#REF!</definedName>
    <definedName name="Gen_development" localSheetId="0">#REF!</definedName>
    <definedName name="Gen_development">#REF!</definedName>
    <definedName name="General_Development" localSheetId="0">#REF!</definedName>
    <definedName name="General_Development">#REF!</definedName>
    <definedName name="goals">#REF!</definedName>
    <definedName name="Integration" localSheetId="0">#REF!</definedName>
    <definedName name="Integration">#REF!</definedName>
    <definedName name="InternalRework" localSheetId="0">'[5]QCR Project Data'!#REF!</definedName>
    <definedName name="InternalRework">'[5]QCR Project Data'!#REF!</definedName>
    <definedName name="issues">#REF!</definedName>
    <definedName name="LSL" localSheetId="0">#REF!</definedName>
    <definedName name="LSL">#REF!</definedName>
    <definedName name="metrics">#REF!</definedName>
    <definedName name="Miscellaneous" localSheetId="0">#REF!</definedName>
    <definedName name="Miscellaneous">#REF!</definedName>
    <definedName name="ML_size">[6]WBS!$H$98</definedName>
    <definedName name="msap">#REF!</definedName>
    <definedName name="N" localSheetId="0">#REF!</definedName>
    <definedName name="N">#REF!</definedName>
    <definedName name="New_Customization" localSheetId="0">#REF!</definedName>
    <definedName name="New_Customization">#REF!</definedName>
    <definedName name="Object_Type" localSheetId="0">[3]RICE!#REF!</definedName>
    <definedName name="Object_Type">[3]RICE!#REF!</definedName>
    <definedName name="OF">#REF!</definedName>
    <definedName name="old" localSheetId="0">#REF!</definedName>
    <definedName name="old">#REF!</definedName>
    <definedName name="old_general_development" localSheetId="0">#REF!</definedName>
    <definedName name="old_general_development">#REF!</definedName>
    <definedName name="onsitefeed">#REF!</definedName>
    <definedName name="onsiteinvolve">#REF!</definedName>
    <definedName name="onsitesteering">#REF!</definedName>
    <definedName name="osap">#REF!</definedName>
    <definedName name="Othergoals">#REF!</definedName>
    <definedName name="Overide" localSheetId="0">#REF!</definedName>
    <definedName name="Overide">#REF!</definedName>
    <definedName name="Payment">#REF!</definedName>
    <definedName name="Plans">#REF!</definedName>
    <definedName name="Plans1">#REF!</definedName>
    <definedName name="PlansPMPBUPID">#REF!</definedName>
    <definedName name="PM">[1]List!$K$60:$K$70</definedName>
    <definedName name="pmr">#REF!</definedName>
    <definedName name="Portal" localSheetId="0">#REF!</definedName>
    <definedName name="Portal">#REF!</definedName>
    <definedName name="Process_Scheduler" localSheetId="0">#REF!</definedName>
    <definedName name="Process_Scheduler">#REF!</definedName>
    <definedName name="ProductCTQ_PhaseCTQ" localSheetId="0">#REF!</definedName>
    <definedName name="ProductCTQ_PhaseCTQ">#REF!</definedName>
    <definedName name="proGrandTotal" localSheetId="0">#REF!</definedName>
    <definedName name="proGrandTotal">#REF!</definedName>
    <definedName name="proPhase" localSheetId="0">#REF!</definedName>
    <definedName name="proPhase">#REF!</definedName>
    <definedName name="qcrEffortSpent_Testing" localSheetId="0">'[5]QCR Project Data'!#REF!</definedName>
    <definedName name="qcrEffortSpent_Testing">'[5]QCR Project Data'!#REF!</definedName>
    <definedName name="Report_" localSheetId="0">#REF!</definedName>
    <definedName name="Report_">#REF!</definedName>
    <definedName name="Report_Interface" localSheetId="0">#REF!</definedName>
    <definedName name="Report_Interface">#REF!</definedName>
    <definedName name="Req">[1]List!$K$3:$K$8</definedName>
    <definedName name="review">'[2]Review Form'!$L$4:$L$6</definedName>
    <definedName name="ReviewEffectiveness">'[5]QCR Project Data'!#REF!</definedName>
    <definedName name="risks">#REF!</definedName>
    <definedName name="RisksCRM" localSheetId="0">#REF!</definedName>
    <definedName name="RisksCRM">#REF!</definedName>
    <definedName name="scDefectSlippage" localSheetId="0">#REF!</definedName>
    <definedName name="scDefectSlippage">#REF!</definedName>
    <definedName name="scEffortVariance" localSheetId="0">#REF!</definedName>
    <definedName name="scEffortVariance">#REF!</definedName>
    <definedName name="scInternalRework" localSheetId="0">#REF!</definedName>
    <definedName name="scInternalRework">#REF!</definedName>
    <definedName name="scProductDocumentation" localSheetId="0">#REF!</definedName>
    <definedName name="scProductDocumentation">#REF!</definedName>
    <definedName name="scProductHLD" localSheetId="0">#REF!</definedName>
    <definedName name="scProductHLD">#REF!</definedName>
    <definedName name="scProductITP" localSheetId="0">#REF!</definedName>
    <definedName name="scProductITP">#REF!</definedName>
    <definedName name="scProductLLD" localSheetId="0">#REF!</definedName>
    <definedName name="scProductLLD">#REF!</definedName>
    <definedName name="scProductSTP" localSheetId="0">#REF!</definedName>
    <definedName name="scProductSTP">#REF!</definedName>
    <definedName name="scProductUTP" localSheetId="0">#REF!</definedName>
    <definedName name="scProductUTP">#REF!</definedName>
    <definedName name="scReviewEffectiveness" localSheetId="0">#REF!</definedName>
    <definedName name="scReviewEffectiveness">#REF!</definedName>
    <definedName name="scRisks" localSheetId="0">#REF!</definedName>
    <definedName name="scRisks">#REF!</definedName>
    <definedName name="scScheduleVariance" localSheetId="0">#REF!</definedName>
    <definedName name="scScheduleVariance">#REF!</definedName>
    <definedName name="Security" localSheetId="0">#REF!</definedName>
    <definedName name="Security">#REF!</definedName>
    <definedName name="Severity">[4]Guidelines!$B$4:$B$8</definedName>
    <definedName name="SL_size">[6]WBS!$H$156</definedName>
    <definedName name="SLAs">#REF!</definedName>
    <definedName name="sqar">#REF!</definedName>
    <definedName name="stability">#REF!</definedName>
    <definedName name="staffing">#REF!</definedName>
    <definedName name="steeringcomm">#REF!</definedName>
    <definedName name="T" localSheetId="0">#REF!</definedName>
    <definedName name="T">#REF!</definedName>
    <definedName name="TaskOrder">#REF!</definedName>
    <definedName name="taskorderutil">#REF!</definedName>
    <definedName name="Test">[1]List!$K$34:$K$47</definedName>
    <definedName name="TO">#REF!</definedName>
    <definedName name="training">#REF!</definedName>
    <definedName name="Tree_Objects" localSheetId="0">#REF!</definedName>
    <definedName name="Tree_Objects">#REF!</definedName>
    <definedName name="UI_size">[6]WBS!$H$48</definedName>
    <definedName name="USL" localSheetId="0">#REF!</definedName>
    <definedName name="USL">#REF!</definedName>
    <definedName name="vacation">#REF!</definedName>
    <definedName name="visa">#REF!</definedName>
    <definedName name="Workflow" localSheetId="0">#REF!</definedName>
    <definedName name="Workflow">#REF!</definedName>
    <definedName name="wpDefects" localSheetId="0">#REF!</definedName>
    <definedName name="wpDefects">#REF!</definedName>
    <definedName name="wpPCS" localSheetId="0">#REF!</definedName>
    <definedName name="wpPCS">#REF!</definedName>
    <definedName name="wpTotalDefects" localSheetId="0">#REF!</definedName>
    <definedName name="wpTotalDefects">#REF!</definedName>
    <definedName name="YES_NO" localSheetId="0">#REF!</definedName>
    <definedName name="YES_NO">#REF!</definedName>
  </definedNames>
  <calcPr calcId="124519"/>
</workbook>
</file>

<file path=xl/calcChain.xml><?xml version="1.0" encoding="utf-8"?>
<calcChain xmlns="http://schemas.openxmlformats.org/spreadsheetml/2006/main">
  <c r="I19" i="2"/>
  <c r="G14"/>
  <c r="P7" i="8"/>
  <c r="G12" i="2" s="1"/>
  <c r="O7" i="8"/>
  <c r="F12" i="2" s="1"/>
  <c r="N7" i="8"/>
  <c r="E12" i="2" s="1"/>
  <c r="M7" i="8"/>
  <c r="D12" i="2" s="1"/>
  <c r="P6" i="8"/>
  <c r="G10" i="2" s="1"/>
  <c r="O6" i="8"/>
  <c r="F10" i="2" s="1"/>
  <c r="N6" i="8"/>
  <c r="E10" i="2" s="1"/>
  <c r="M6" i="8"/>
  <c r="D10" i="2" s="1"/>
  <c r="M5" i="8"/>
  <c r="D8" i="2" s="1"/>
  <c r="P5" i="8"/>
  <c r="G8" i="2" s="1"/>
  <c r="O5" i="8"/>
  <c r="F8" i="2" s="1"/>
  <c r="N5" i="8"/>
  <c r="E8" i="2" s="1"/>
  <c r="P4" i="8"/>
  <c r="G6" i="2" s="1"/>
  <c r="O4" i="8"/>
  <c r="F6" i="2" s="1"/>
  <c r="N4" i="8"/>
  <c r="E6" i="2" s="1"/>
  <c r="M4" i="8"/>
  <c r="D6" i="2" s="1"/>
  <c r="D14" l="1"/>
  <c r="E6" i="9" s="1"/>
  <c r="E8" s="1"/>
  <c r="D26"/>
  <c r="G20"/>
  <c r="G19"/>
  <c r="G18"/>
  <c r="G17"/>
  <c r="G16"/>
  <c r="D16" i="2" l="1"/>
  <c r="D19" s="1"/>
  <c r="G19" s="1"/>
  <c r="G22" i="9"/>
  <c r="H22" s="1"/>
  <c r="L11" i="2"/>
  <c r="E12" i="9" l="1"/>
  <c r="D21" i="2" l="1"/>
  <c r="E11" i="9" l="1"/>
  <c r="E10"/>
  <c r="M11" i="2"/>
  <c r="M14" l="1"/>
  <c r="M7"/>
  <c r="M10"/>
  <c r="M8"/>
  <c r="M9"/>
  <c r="M5"/>
  <c r="M6"/>
  <c r="D29" i="9"/>
  <c r="D30" s="1"/>
  <c r="D16" l="1"/>
  <c r="D18"/>
  <c r="D20"/>
  <c r="D17"/>
  <c r="D19"/>
  <c r="D21"/>
  <c r="D22" l="1"/>
</calcChain>
</file>

<file path=xl/sharedStrings.xml><?xml version="1.0" encoding="utf-8"?>
<sst xmlns="http://schemas.openxmlformats.org/spreadsheetml/2006/main" count="311" uniqueCount="173">
  <si>
    <t>Estimate Number of Screens, Reports, 3GL component ( programming language module) involved in developing application</t>
  </si>
  <si>
    <t>Number of Source Data Tables</t>
  </si>
  <si>
    <t>No of Views contained</t>
  </si>
  <si>
    <t>Total&lt; 4</t>
  </si>
  <si>
    <t>Total&lt; 8</t>
  </si>
  <si>
    <t>&lt;3</t>
  </si>
  <si>
    <t>Simple</t>
  </si>
  <si>
    <t>Medium</t>
  </si>
  <si>
    <t>Complex</t>
  </si>
  <si>
    <t>For Screens</t>
  </si>
  <si>
    <t>For Reports</t>
  </si>
  <si>
    <t>3 to 7</t>
  </si>
  <si>
    <t>Screen</t>
  </si>
  <si>
    <t>Report</t>
  </si>
  <si>
    <t>The Numbers in each Cell is then weighed according to the table below.</t>
  </si>
  <si>
    <t>Determine all weighted object instances to get one number, Object point count ( consider % reuse )</t>
  </si>
  <si>
    <t>Productivity = Number of object points / Person month</t>
  </si>
  <si>
    <t>Developer’s experience and capability</t>
  </si>
  <si>
    <t>Very Low</t>
  </si>
  <si>
    <t>Low</t>
  </si>
  <si>
    <t>Nominal</t>
  </si>
  <si>
    <t>High</t>
  </si>
  <si>
    <t>Very High</t>
  </si>
  <si>
    <t>Maturity and capability</t>
  </si>
  <si>
    <t>Productivity</t>
  </si>
  <si>
    <t>Estimate effort in person months - Number of object points / Productivity</t>
  </si>
  <si>
    <t>Complexity weight for object points</t>
  </si>
  <si>
    <t>Object type</t>
  </si>
  <si>
    <t>3 GL component modules</t>
  </si>
  <si>
    <t>Screens</t>
  </si>
  <si>
    <t>Reports</t>
  </si>
  <si>
    <t>Total Object points</t>
  </si>
  <si>
    <t>Object points</t>
  </si>
  <si>
    <t>% Reuse</t>
  </si>
  <si>
    <t>Effort in person month</t>
  </si>
  <si>
    <t>Effort in Person Days</t>
  </si>
  <si>
    <t>Buffer %</t>
  </si>
  <si>
    <t>Overall Effort in Person days</t>
  </si>
  <si>
    <t>Classify each object into " Simple", "Medium", " Complex" , " Highly complex "depending on values of characterstic dimension mentioned in table below</t>
  </si>
  <si>
    <t>Total 10+</t>
  </si>
  <si>
    <t>Highly Complex</t>
  </si>
  <si>
    <t>8 to 14</t>
  </si>
  <si>
    <t>15 +</t>
  </si>
  <si>
    <t>Total 15+</t>
  </si>
  <si>
    <t>15+</t>
  </si>
  <si>
    <t>Highly complex</t>
  </si>
  <si>
    <t>Analysis</t>
  </si>
  <si>
    <t>Design</t>
  </si>
  <si>
    <t>CUT</t>
  </si>
  <si>
    <t>IT &amp; Regression testing</t>
  </si>
  <si>
    <t>CM &amp; release Management</t>
  </si>
  <si>
    <t>Project Management &amp; SQA</t>
  </si>
  <si>
    <t>PDLC Phases</t>
  </si>
  <si>
    <t>% of Total Effort</t>
  </si>
  <si>
    <t>Total</t>
  </si>
  <si>
    <t>Total Effort in person days</t>
  </si>
  <si>
    <t>Total&lt;10</t>
  </si>
  <si>
    <t>Total&lt;15</t>
  </si>
  <si>
    <t>Estimation Work Sheet</t>
  </si>
  <si>
    <t>Guidelines</t>
  </si>
  <si>
    <t xml:space="preserve">Step 1 : Assess object counts </t>
  </si>
  <si>
    <t>Step 2: Assign complexity</t>
  </si>
  <si>
    <t>Step 3: Assign complexity weight</t>
  </si>
  <si>
    <t>Step 4: Determine object points</t>
  </si>
  <si>
    <t>Step 5: Determine productivity rate</t>
  </si>
  <si>
    <t>Step 6: Estimate</t>
  </si>
  <si>
    <t>Business Logic</t>
  </si>
  <si>
    <t>In Hours</t>
  </si>
  <si>
    <t>Consideration:</t>
  </si>
  <si>
    <t xml:space="preserve">This model was applied to two projects viz, iMitra Services and Essar Oil Mobile Learning project, considering a standard effort of 20 person hours to complete one object point. It was found to be in agreement within less than 10% variance. Thus It has been decided to take this estimation model for other projects. This model will be reviewed and re-calibrated after six months after collecting and analysing data from other projects.  </t>
  </si>
  <si>
    <t>Tailoring Guidelines</t>
  </si>
  <si>
    <t>Based on the skill set and experience of the project team, the Project Manager can change the values of the parameters in cells F:31 to J:31</t>
  </si>
  <si>
    <t>Object Point Estimation Model</t>
  </si>
  <si>
    <t>This print out may not be the latest version, if it is not stamped as “Master Copy” or “Controlled Copy</t>
  </si>
  <si>
    <t>Customer:</t>
  </si>
  <si>
    <t>Project:</t>
  </si>
  <si>
    <t>Estimation type</t>
  </si>
  <si>
    <t xml:space="preserve">1. Project Size </t>
  </si>
  <si>
    <t xml:space="preserve">Project Size </t>
  </si>
  <si>
    <t xml:space="preserve">2. Project Effort </t>
  </si>
  <si>
    <t>2.1 Estimates for Entire Life-cycle</t>
  </si>
  <si>
    <t>Major Activities</t>
  </si>
  <si>
    <t>Total Effort in pd</t>
  </si>
  <si>
    <t>Resource Loading</t>
  </si>
  <si>
    <t>Schedule in days</t>
  </si>
  <si>
    <t>Remarks</t>
  </si>
  <si>
    <t>2.1.a Requirement Phase</t>
  </si>
  <si>
    <t>2.1.b Analysis and Design Phase</t>
  </si>
  <si>
    <t>2.1.c Development Phase</t>
  </si>
  <si>
    <t>2.1.d Testing Phase</t>
  </si>
  <si>
    <t>2.1.e Delivery Phase</t>
  </si>
  <si>
    <t>2.1.f Project Management</t>
  </si>
  <si>
    <t>Total Effort (Person days)</t>
  </si>
  <si>
    <t>weeks</t>
  </si>
  <si>
    <t>3. SCHEDULE &amp; TEAM SIZE</t>
  </si>
  <si>
    <t xml:space="preserve">3.1   IF SCHEDULE IS FIXED : To find the Average Team Size. </t>
  </si>
  <si>
    <t>Applicable? (Yes / No)</t>
  </si>
  <si>
    <t>Enter schedule (in weeks)</t>
  </si>
  <si>
    <t>Weeks</t>
  </si>
  <si>
    <t>Average Team Size</t>
  </si>
  <si>
    <t>Persons</t>
  </si>
  <si>
    <t xml:space="preserve">3.2   IF AVERAGE TEAM SIZE IS FIXED : To find the project duration. </t>
  </si>
  <si>
    <t>Optimum Elapsed time</t>
  </si>
  <si>
    <t>Suggested Minimum Elapsed Time</t>
  </si>
  <si>
    <t>Prepared By:</t>
  </si>
  <si>
    <t>abc</t>
  </si>
  <si>
    <t>Date:</t>
  </si>
  <si>
    <t>Review Comments</t>
  </si>
  <si>
    <t>no comments</t>
  </si>
  <si>
    <t>Reviewed By:</t>
  </si>
  <si>
    <t>xyz</t>
  </si>
  <si>
    <t>Object Points</t>
  </si>
  <si>
    <t>Person Hours</t>
  </si>
  <si>
    <t>Person Months</t>
  </si>
  <si>
    <t>Person Days</t>
  </si>
  <si>
    <t>Complexity</t>
  </si>
  <si>
    <t>Sl.No</t>
  </si>
  <si>
    <t>Mobile LMS Web Portal Features</t>
  </si>
  <si>
    <t>Sub-Feature</t>
  </si>
  <si>
    <t>Operations</t>
  </si>
  <si>
    <t>UI Screen</t>
  </si>
  <si>
    <t>3GL</t>
  </si>
  <si>
    <t>Login</t>
  </si>
  <si>
    <t>SIMPLE</t>
  </si>
  <si>
    <t>Logout</t>
  </si>
  <si>
    <t>Change Password</t>
  </si>
  <si>
    <t>MEDIUM</t>
  </si>
  <si>
    <t>Forgot Password</t>
  </si>
  <si>
    <t>Management</t>
  </si>
  <si>
    <t>User</t>
  </si>
  <si>
    <t>Add, Edit, Delete, View</t>
  </si>
  <si>
    <t>Role &amp; Privileges</t>
  </si>
  <si>
    <t>Group</t>
  </si>
  <si>
    <t>Department</t>
  </si>
  <si>
    <t>Managers-Employees</t>
  </si>
  <si>
    <t>Assign, Un-Assign</t>
  </si>
  <si>
    <t>Course</t>
  </si>
  <si>
    <t>Content creation, Assign content, Content upload, Publish, Delete, Assign Location</t>
  </si>
  <si>
    <t>COMPLEX</t>
  </si>
  <si>
    <t>Employees List</t>
  </si>
  <si>
    <t>Export as CSV file</t>
  </si>
  <si>
    <t>Users list for Assigned courses</t>
  </si>
  <si>
    <t>Users list for Completed Courses</t>
  </si>
  <si>
    <t>List of Public courses</t>
  </si>
  <si>
    <t>Course wise list of users</t>
  </si>
  <si>
    <t>List of Employees reporting to a selected manager</t>
  </si>
  <si>
    <t>Help</t>
  </si>
  <si>
    <t>Frequently Asked Questions</t>
  </si>
  <si>
    <t>Upload users</t>
  </si>
  <si>
    <t>Bulk upload of users</t>
  </si>
  <si>
    <t>Spreadsheet format</t>
  </si>
  <si>
    <t>Notification</t>
  </si>
  <si>
    <t>Push Notification</t>
  </si>
  <si>
    <t>In App Notification</t>
  </si>
  <si>
    <t>Reward &amp; Recognition</t>
  </si>
  <si>
    <t>Learning Certificates</t>
  </si>
  <si>
    <t>Contests</t>
  </si>
  <si>
    <t>Database Tables (if additionally required)</t>
  </si>
  <si>
    <t>CRUD Operations</t>
  </si>
  <si>
    <t>If you need additional rows, please insert rows above this row!!!</t>
  </si>
  <si>
    <t>Reusable Components</t>
  </si>
  <si>
    <t>%</t>
  </si>
  <si>
    <t>Total effective Object Point</t>
  </si>
  <si>
    <t>Buffer</t>
  </si>
  <si>
    <t>AAA</t>
  </si>
  <si>
    <t>BBB</t>
  </si>
  <si>
    <t>CCC</t>
  </si>
  <si>
    <t>DDD</t>
  </si>
  <si>
    <t>Estimation Worksheet for Development Project
Page 3/3</t>
  </si>
  <si>
    <t>Decompose the requirements in this page
Page2/3</t>
  </si>
  <si>
    <t>Detail Estimation</t>
  </si>
  <si>
    <t>TPPPL02A   
Version 3.80</t>
  </si>
  <si>
    <t>TPPPL02A  
Version 3.80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</si>
</sst>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0.0"/>
    <numFmt numFmtId="166" formatCode="&quot;$&quot;#,##0"/>
  </numFmts>
  <fonts count="47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b/>
      <sz val="10"/>
      <color indexed="8"/>
      <name val="Times New Roman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charset val="2"/>
    </font>
    <font>
      <u/>
      <sz val="10"/>
      <color indexed="12"/>
      <name val="Arial"/>
      <family val="2"/>
    </font>
    <font>
      <b/>
      <sz val="18"/>
      <color indexed="62"/>
      <name val="Cambria"/>
      <family val="2"/>
    </font>
    <font>
      <sz val="10"/>
      <name val="Helv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Book Antiqua"/>
      <family val="1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0" tint="-4.9989318521683403E-2"/>
      <name val="Calibri"/>
      <family val="2"/>
      <scheme val="minor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Calibri"/>
      <family val="2"/>
    </font>
    <font>
      <b/>
      <sz val="12"/>
      <name val="Calibri"/>
      <family val="2"/>
    </font>
    <font>
      <sz val="10"/>
      <color theme="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6" fillId="0" borderId="0"/>
    <xf numFmtId="0" fontId="2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9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9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3" fillId="0" borderId="16" applyFill="0" applyBorder="0"/>
    <xf numFmtId="0" fontId="4" fillId="0" borderId="16" applyBorder="0">
      <alignment horizontal="center" vertical="center"/>
    </xf>
    <xf numFmtId="0" fontId="11" fillId="0" borderId="16" applyBorder="0">
      <alignment horizontal="center" vertical="center"/>
    </xf>
    <xf numFmtId="0" fontId="12" fillId="0" borderId="0" applyFill="0" applyBorder="0" applyAlignment="0">
      <alignment vertical="center"/>
    </xf>
    <xf numFmtId="0" fontId="13" fillId="0" borderId="16" applyBorder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7" fillId="0" borderId="17" applyNumberFormat="0" applyFill="0" applyBorder="0">
      <alignment horizontal="centerContinuous" vertical="center" wrapText="1"/>
      <protection locked="0"/>
    </xf>
    <xf numFmtId="0" fontId="3" fillId="9" borderId="18" applyFill="0" applyBorder="0">
      <alignment horizontal="left" vertical="center"/>
    </xf>
    <xf numFmtId="0" fontId="3" fillId="9" borderId="18" applyFill="0" applyBorder="0">
      <alignment horizontal="center" vertical="center"/>
    </xf>
    <xf numFmtId="0" fontId="3" fillId="9" borderId="19" applyNumberFormat="0" applyFill="0" applyBorder="0" applyProtection="0">
      <alignment horizontal="centerContinuous"/>
    </xf>
    <xf numFmtId="0" fontId="18" fillId="0" borderId="17" applyFill="0" applyBorder="0" applyProtection="0">
      <alignment vertical="center"/>
      <protection locked="0"/>
    </xf>
    <xf numFmtId="0" fontId="4" fillId="0" borderId="0" applyFill="0" applyBorder="0">
      <alignment vertical="center"/>
    </xf>
    <xf numFmtId="0" fontId="19" fillId="9" borderId="20" applyFill="0" applyBorder="0" applyAlignment="0">
      <alignment horizontal="center" vertical="center"/>
    </xf>
    <xf numFmtId="0" fontId="4" fillId="0" borderId="0" applyFill="0" applyBorder="0">
      <alignment horizontal="centerContinuous" vertical="center"/>
    </xf>
    <xf numFmtId="0" fontId="3" fillId="0" borderId="0" applyNumberFormat="0" applyFill="0" applyBorder="0">
      <alignment vertical="center"/>
    </xf>
    <xf numFmtId="0" fontId="1" fillId="0" borderId="0"/>
    <xf numFmtId="0" fontId="28" fillId="0" borderId="0"/>
  </cellStyleXfs>
  <cellXfs count="32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Border="1"/>
    <xf numFmtId="0" fontId="0" fillId="0" borderId="10" xfId="0" applyBorder="1"/>
    <xf numFmtId="0" fontId="0" fillId="2" borderId="10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7" fillId="15" borderId="11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center"/>
    </xf>
    <xf numFmtId="0" fontId="7" fillId="15" borderId="13" xfId="0" applyFont="1" applyFill="1" applyBorder="1" applyAlignment="1">
      <alignment horizontal="center"/>
    </xf>
    <xf numFmtId="0" fontId="7" fillId="15" borderId="10" xfId="0" applyFont="1" applyFill="1" applyBorder="1"/>
    <xf numFmtId="0" fontId="20" fillId="15" borderId="10" xfId="0" applyFont="1" applyFill="1" applyBorder="1"/>
    <xf numFmtId="0" fontId="20" fillId="15" borderId="14" xfId="0" applyFont="1" applyFill="1" applyBorder="1"/>
    <xf numFmtId="0" fontId="0" fillId="15" borderId="2" xfId="0" applyFill="1" applyBorder="1"/>
    <xf numFmtId="0" fontId="2" fillId="0" borderId="0" xfId="36"/>
    <xf numFmtId="0" fontId="2" fillId="3" borderId="0" xfId="36" applyFill="1"/>
    <xf numFmtId="0" fontId="2" fillId="0" borderId="0" xfId="36" applyBorder="1"/>
    <xf numFmtId="0" fontId="21" fillId="0" borderId="0" xfId="36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vertical="top" wrapText="1"/>
    </xf>
    <xf numFmtId="0" fontId="0" fillId="0" borderId="15" xfId="0" applyBorder="1" applyAlignment="1">
      <alignment wrapText="1"/>
    </xf>
    <xf numFmtId="0" fontId="23" fillId="0" borderId="15" xfId="0" applyFont="1" applyBorder="1" applyAlignment="1">
      <alignment vertical="top" wrapText="1"/>
    </xf>
    <xf numFmtId="0" fontId="20" fillId="15" borderId="15" xfId="0" applyFont="1" applyFill="1" applyBorder="1" applyAlignment="1">
      <alignment vertical="top" wrapText="1"/>
    </xf>
    <xf numFmtId="16" fontId="20" fillId="15" borderId="15" xfId="0" applyNumberFormat="1" applyFont="1" applyFill="1" applyBorder="1" applyAlignment="1">
      <alignment vertical="top" wrapText="1"/>
    </xf>
    <xf numFmtId="2" fontId="20" fillId="15" borderId="15" xfId="0" applyNumberFormat="1" applyFont="1" applyFill="1" applyBorder="1" applyAlignment="1">
      <alignment vertical="top" wrapText="1"/>
    </xf>
    <xf numFmtId="0" fontId="6" fillId="0" borderId="15" xfId="36" applyFont="1" applyBorder="1"/>
    <xf numFmtId="0" fontId="20" fillId="15" borderId="15" xfId="36" applyFont="1" applyFill="1" applyBorder="1"/>
    <xf numFmtId="0" fontId="7" fillId="15" borderId="15" xfId="36" applyFont="1" applyFill="1" applyBorder="1"/>
    <xf numFmtId="0" fontId="20" fillId="15" borderId="15" xfId="0" applyFont="1" applyFill="1" applyBorder="1" applyAlignment="1">
      <alignment horizontal="left" vertical="top" wrapText="1"/>
    </xf>
    <xf numFmtId="0" fontId="2" fillId="0" borderId="28" xfId="36" applyBorder="1"/>
    <xf numFmtId="0" fontId="27" fillId="15" borderId="15" xfId="0" applyFont="1" applyFill="1" applyBorder="1" applyAlignment="1">
      <alignment vertical="top" wrapText="1"/>
    </xf>
    <xf numFmtId="0" fontId="23" fillId="0" borderId="27" xfId="0" applyFont="1" applyBorder="1" applyAlignment="1">
      <alignment vertical="top" wrapText="1"/>
    </xf>
    <xf numFmtId="0" fontId="2" fillId="0" borderId="0" xfId="36" applyFill="1" applyBorder="1"/>
    <xf numFmtId="0" fontId="2" fillId="0" borderId="28" xfId="36" applyFill="1" applyBorder="1"/>
    <xf numFmtId="0" fontId="20" fillId="0" borderId="0" xfId="36" applyFont="1" applyFill="1" applyBorder="1"/>
    <xf numFmtId="0" fontId="23" fillId="0" borderId="0" xfId="0" applyFont="1" applyFill="1" applyBorder="1" applyAlignment="1">
      <alignment vertical="top" wrapText="1"/>
    </xf>
    <xf numFmtId="0" fontId="7" fillId="0" borderId="0" xfId="36" applyFont="1" applyFill="1" applyBorder="1" applyAlignment="1"/>
    <xf numFmtId="0" fontId="23" fillId="0" borderId="28" xfId="0" applyFont="1" applyFill="1" applyBorder="1" applyAlignment="1">
      <alignment vertical="top" wrapText="1"/>
    </xf>
    <xf numFmtId="0" fontId="20" fillId="15" borderId="10" xfId="0" applyFont="1" applyFill="1" applyBorder="1" applyAlignment="1">
      <alignment wrapText="1"/>
    </xf>
    <xf numFmtId="0" fontId="28" fillId="0" borderId="0" xfId="53"/>
    <xf numFmtId="0" fontId="28" fillId="0" borderId="0" xfId="53" applyAlignment="1">
      <alignment wrapText="1"/>
    </xf>
    <xf numFmtId="2" fontId="20" fillId="15" borderId="15" xfId="0" applyNumberFormat="1" applyFont="1" applyFill="1" applyBorder="1" applyAlignment="1">
      <alignment horizontal="left" vertical="top" wrapText="1"/>
    </xf>
    <xf numFmtId="16" fontId="20" fillId="15" borderId="15" xfId="0" applyNumberFormat="1" applyFont="1" applyFill="1" applyBorder="1" applyAlignment="1">
      <alignment horizontal="left" vertical="top" wrapText="1"/>
    </xf>
    <xf numFmtId="0" fontId="5" fillId="0" borderId="0" xfId="31"/>
    <xf numFmtId="0" fontId="5" fillId="0" borderId="0" xfId="31" applyBorder="1"/>
    <xf numFmtId="0" fontId="3" fillId="0" borderId="0" xfId="31" applyFont="1"/>
    <xf numFmtId="0" fontId="3" fillId="0" borderId="0" xfId="31" applyFont="1" applyFill="1"/>
    <xf numFmtId="0" fontId="5" fillId="0" borderId="0" xfId="31" applyAlignment="1">
      <alignment wrapText="1"/>
    </xf>
    <xf numFmtId="166" fontId="5" fillId="0" borderId="0" xfId="31" applyNumberFormat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 applyAlignment="1">
      <alignment vertical="center"/>
    </xf>
    <xf numFmtId="0" fontId="0" fillId="0" borderId="0" xfId="0" applyFill="1"/>
    <xf numFmtId="0" fontId="38" fillId="0" borderId="0" xfId="0" applyFont="1" applyFill="1" applyBorder="1"/>
    <xf numFmtId="0" fontId="20" fillId="0" borderId="0" xfId="0" applyFont="1" applyFill="1" applyBorder="1" applyAlignment="1">
      <alignment wrapText="1"/>
    </xf>
    <xf numFmtId="165" fontId="20" fillId="0" borderId="0" xfId="0" applyNumberFormat="1" applyFont="1" applyFill="1" applyBorder="1" applyAlignment="1">
      <alignment wrapText="1"/>
    </xf>
    <xf numFmtId="0" fontId="35" fillId="0" borderId="0" xfId="0" applyFont="1" applyFill="1" applyBorder="1"/>
    <xf numFmtId="0" fontId="0" fillId="0" borderId="0" xfId="0" applyFill="1" applyBorder="1"/>
    <xf numFmtId="1" fontId="0" fillId="2" borderId="10" xfId="0" applyNumberFormat="1" applyFill="1" applyBorder="1"/>
    <xf numFmtId="0" fontId="39" fillId="0" borderId="0" xfId="53" applyFont="1"/>
    <xf numFmtId="0" fontId="39" fillId="0" borderId="0" xfId="53" applyFont="1" applyFill="1" applyBorder="1"/>
    <xf numFmtId="0" fontId="40" fillId="0" borderId="0" xfId="53" applyFont="1" applyFill="1" applyBorder="1" applyAlignment="1">
      <alignment horizontal="center" vertical="center" wrapText="1"/>
    </xf>
    <xf numFmtId="0" fontId="40" fillId="0" borderId="0" xfId="53" applyFont="1" applyFill="1" applyBorder="1"/>
    <xf numFmtId="0" fontId="40" fillId="0" borderId="0" xfId="53" applyFont="1" applyFill="1" applyBorder="1" applyAlignment="1">
      <alignment horizontal="center" vertical="center"/>
    </xf>
    <xf numFmtId="0" fontId="41" fillId="0" borderId="0" xfId="36" applyFont="1"/>
    <xf numFmtId="0" fontId="23" fillId="19" borderId="15" xfId="0" applyFont="1" applyFill="1" applyBorder="1" applyAlignment="1">
      <alignment vertical="top" wrapText="1"/>
    </xf>
    <xf numFmtId="0" fontId="23" fillId="0" borderId="57" xfId="33" applyFont="1" applyBorder="1" applyAlignment="1" applyProtection="1">
      <alignment vertical="top" wrapText="1"/>
    </xf>
    <xf numFmtId="0" fontId="23" fillId="0" borderId="59" xfId="33" applyFont="1" applyBorder="1" applyAlignment="1" applyProtection="1">
      <alignment vertical="top" wrapText="1"/>
    </xf>
    <xf numFmtId="0" fontId="2" fillId="0" borderId="7" xfId="36" applyBorder="1"/>
    <xf numFmtId="0" fontId="0" fillId="0" borderId="57" xfId="0" applyBorder="1" applyAlignment="1">
      <alignment wrapText="1"/>
    </xf>
    <xf numFmtId="0" fontId="20" fillId="15" borderId="57" xfId="0" applyFont="1" applyFill="1" applyBorder="1" applyAlignment="1">
      <alignment vertical="top" wrapText="1"/>
    </xf>
    <xf numFmtId="16" fontId="20" fillId="15" borderId="57" xfId="0" applyNumberFormat="1" applyFont="1" applyFill="1" applyBorder="1" applyAlignment="1">
      <alignment vertical="top" wrapText="1"/>
    </xf>
    <xf numFmtId="2" fontId="20" fillId="15" borderId="57" xfId="0" applyNumberFormat="1" applyFont="1" applyFill="1" applyBorder="1" applyAlignment="1">
      <alignment vertical="top" wrapText="1"/>
    </xf>
    <xf numFmtId="0" fontId="2" fillId="0" borderId="60" xfId="36" applyBorder="1"/>
    <xf numFmtId="0" fontId="2" fillId="0" borderId="6" xfId="36" applyBorder="1"/>
    <xf numFmtId="0" fontId="2" fillId="0" borderId="63" xfId="36" applyBorder="1"/>
    <xf numFmtId="0" fontId="29" fillId="0" borderId="6" xfId="36" applyFont="1" applyBorder="1"/>
    <xf numFmtId="0" fontId="5" fillId="16" borderId="16" xfId="31" applyFill="1" applyBorder="1"/>
    <xf numFmtId="0" fontId="5" fillId="16" borderId="30" xfId="31" applyFill="1" applyBorder="1"/>
    <xf numFmtId="0" fontId="30" fillId="16" borderId="37" xfId="31" applyFont="1" applyFill="1" applyBorder="1" applyAlignment="1">
      <alignment horizontal="center" vertical="center" wrapText="1"/>
    </xf>
    <xf numFmtId="0" fontId="3" fillId="16" borderId="15" xfId="31" applyFont="1" applyFill="1" applyBorder="1" applyAlignment="1">
      <alignment horizontal="left" vertical="center" wrapText="1"/>
    </xf>
    <xf numFmtId="0" fontId="3" fillId="16" borderId="42" xfId="31" applyFont="1" applyFill="1" applyBorder="1" applyAlignment="1">
      <alignment horizontal="left" vertical="center"/>
    </xf>
    <xf numFmtId="0" fontId="3" fillId="16" borderId="39" xfId="31" applyFont="1" applyFill="1" applyBorder="1" applyAlignment="1">
      <alignment vertical="center" wrapText="1"/>
    </xf>
    <xf numFmtId="1" fontId="3" fillId="16" borderId="42" xfId="31" applyNumberFormat="1" applyFont="1" applyFill="1" applyBorder="1" applyAlignment="1">
      <alignment vertical="center" wrapText="1"/>
    </xf>
    <xf numFmtId="0" fontId="3" fillId="16" borderId="43" xfId="31" applyFont="1" applyFill="1" applyBorder="1" applyAlignment="1">
      <alignment vertical="top" wrapText="1"/>
    </xf>
    <xf numFmtId="0" fontId="3" fillId="16" borderId="46" xfId="31" applyFont="1" applyFill="1" applyBorder="1" applyAlignment="1">
      <alignment horizontal="right" vertical="center" wrapText="1"/>
    </xf>
    <xf numFmtId="0" fontId="3" fillId="16" borderId="0" xfId="31" applyFont="1" applyFill="1" applyBorder="1" applyAlignment="1">
      <alignment horizontal="right" vertical="center" wrapText="1"/>
    </xf>
    <xf numFmtId="0" fontId="3" fillId="16" borderId="0" xfId="31" applyFont="1" applyFill="1" applyBorder="1" applyAlignment="1">
      <alignment vertical="center" wrapText="1"/>
    </xf>
    <xf numFmtId="0" fontId="3" fillId="16" borderId="47" xfId="31" applyFont="1" applyFill="1" applyBorder="1" applyAlignment="1">
      <alignment vertical="center" wrapText="1"/>
    </xf>
    <xf numFmtId="0" fontId="3" fillId="16" borderId="0" xfId="31" applyFont="1" applyFill="1" applyBorder="1" applyAlignment="1">
      <alignment horizontal="left" vertical="center" wrapText="1"/>
    </xf>
    <xf numFmtId="0" fontId="3" fillId="16" borderId="47" xfId="31" applyFont="1" applyFill="1" applyBorder="1" applyAlignment="1">
      <alignment vertical="top" wrapText="1"/>
    </xf>
    <xf numFmtId="0" fontId="32" fillId="16" borderId="21" xfId="31" applyFont="1" applyFill="1" applyBorder="1" applyAlignment="1">
      <alignment horizontal="left" wrapText="1"/>
    </xf>
    <xf numFmtId="0" fontId="32" fillId="16" borderId="22" xfId="31" applyFont="1" applyFill="1" applyBorder="1" applyAlignment="1">
      <alignment horizontal="left" wrapText="1"/>
    </xf>
    <xf numFmtId="0" fontId="33" fillId="16" borderId="22" xfId="31" applyFont="1" applyFill="1" applyBorder="1" applyAlignment="1">
      <alignment wrapText="1"/>
    </xf>
    <xf numFmtId="1" fontId="3" fillId="16" borderId="22" xfId="31" applyNumberFormat="1" applyFont="1" applyFill="1" applyBorder="1"/>
    <xf numFmtId="0" fontId="3" fillId="16" borderId="22" xfId="31" applyFont="1" applyFill="1" applyBorder="1" applyAlignment="1">
      <alignment vertical="center" wrapText="1"/>
    </xf>
    <xf numFmtId="0" fontId="3" fillId="16" borderId="45" xfId="31" applyFont="1" applyFill="1" applyBorder="1" applyAlignment="1">
      <alignment vertical="center" wrapText="1"/>
    </xf>
    <xf numFmtId="0" fontId="32" fillId="16" borderId="24" xfId="31" applyFont="1" applyFill="1" applyBorder="1" applyAlignment="1">
      <alignment horizontal="left" wrapText="1"/>
    </xf>
    <xf numFmtId="0" fontId="32" fillId="16" borderId="0" xfId="31" applyFont="1" applyFill="1" applyBorder="1" applyAlignment="1">
      <alignment horizontal="left" wrapText="1"/>
    </xf>
    <xf numFmtId="0" fontId="33" fillId="16" borderId="0" xfId="31" applyFont="1" applyFill="1" applyBorder="1" applyAlignment="1">
      <alignment wrapText="1"/>
    </xf>
    <xf numFmtId="1" fontId="3" fillId="16" borderId="0" xfId="31" applyNumberFormat="1" applyFont="1" applyFill="1" applyBorder="1"/>
    <xf numFmtId="0" fontId="33" fillId="16" borderId="0" xfId="31" applyFont="1" applyFill="1" applyBorder="1" applyAlignment="1"/>
    <xf numFmtId="0" fontId="32" fillId="16" borderId="0" xfId="31" applyFont="1" applyFill="1" applyBorder="1" applyAlignment="1"/>
    <xf numFmtId="0" fontId="32" fillId="16" borderId="29" xfId="31" applyFont="1" applyFill="1" applyBorder="1" applyAlignment="1">
      <alignment horizontal="left" wrapText="1"/>
    </xf>
    <xf numFmtId="0" fontId="32" fillId="16" borderId="28" xfId="31" applyFont="1" applyFill="1" applyBorder="1" applyAlignment="1">
      <alignment horizontal="left" wrapText="1"/>
    </xf>
    <xf numFmtId="0" fontId="33" fillId="16" borderId="28" xfId="31" applyFont="1" applyFill="1" applyBorder="1" applyAlignment="1">
      <alignment wrapText="1"/>
    </xf>
    <xf numFmtId="1" fontId="3" fillId="16" borderId="28" xfId="31" applyNumberFormat="1" applyFont="1" applyFill="1" applyBorder="1"/>
    <xf numFmtId="0" fontId="3" fillId="16" borderId="28" xfId="31" applyFont="1" applyFill="1" applyBorder="1" applyAlignment="1">
      <alignment vertical="center" wrapText="1"/>
    </xf>
    <xf numFmtId="0" fontId="3" fillId="16" borderId="49" xfId="31" applyFont="1" applyFill="1" applyBorder="1" applyAlignment="1">
      <alignment vertical="center" wrapText="1"/>
    </xf>
    <xf numFmtId="0" fontId="33" fillId="16" borderId="28" xfId="31" applyFont="1" applyFill="1" applyBorder="1" applyAlignment="1">
      <alignment horizontal="center" wrapText="1"/>
    </xf>
    <xf numFmtId="0" fontId="30" fillId="16" borderId="15" xfId="31" applyFont="1" applyFill="1" applyBorder="1" applyAlignment="1">
      <alignment wrapText="1"/>
    </xf>
    <xf numFmtId="1" fontId="30" fillId="16" borderId="15" xfId="31" applyNumberFormat="1" applyFont="1" applyFill="1" applyBorder="1" applyAlignment="1">
      <alignment wrapText="1"/>
    </xf>
    <xf numFmtId="2" fontId="5" fillId="16" borderId="15" xfId="31" applyNumberFormat="1" applyFont="1" applyFill="1" applyBorder="1" applyAlignment="1">
      <alignment wrapText="1"/>
    </xf>
    <xf numFmtId="1" fontId="5" fillId="16" borderId="42" xfId="31" applyNumberFormat="1" applyFont="1" applyFill="1" applyBorder="1"/>
    <xf numFmtId="1" fontId="3" fillId="16" borderId="42" xfId="31" applyNumberFormat="1" applyFont="1" applyFill="1" applyBorder="1" applyAlignment="1">
      <alignment wrapText="1"/>
    </xf>
    <xf numFmtId="1" fontId="3" fillId="16" borderId="39" xfId="31" applyNumberFormat="1" applyFont="1" applyFill="1" applyBorder="1" applyAlignment="1" applyProtection="1">
      <alignment vertical="top" wrapText="1"/>
      <protection locked="0"/>
    </xf>
    <xf numFmtId="0" fontId="3" fillId="16" borderId="50" xfId="31" applyFont="1" applyFill="1" applyBorder="1"/>
    <xf numFmtId="1" fontId="3" fillId="16" borderId="37" xfId="31" applyNumberFormat="1" applyFont="1" applyFill="1" applyBorder="1"/>
    <xf numFmtId="1" fontId="3" fillId="16" borderId="23" xfId="31" applyNumberFormat="1" applyFont="1" applyFill="1" applyBorder="1"/>
    <xf numFmtId="0" fontId="3" fillId="16" borderId="15" xfId="31" applyFont="1" applyFill="1" applyBorder="1"/>
    <xf numFmtId="1" fontId="5" fillId="16" borderId="15" xfId="31" applyNumberFormat="1" applyFill="1" applyBorder="1" applyAlignment="1" applyProtection="1">
      <alignment wrapText="1"/>
      <protection locked="0"/>
    </xf>
    <xf numFmtId="1" fontId="3" fillId="16" borderId="15" xfId="31" applyNumberFormat="1" applyFont="1" applyFill="1" applyBorder="1"/>
    <xf numFmtId="1" fontId="5" fillId="16" borderId="15" xfId="31" applyNumberFormat="1" applyFill="1" applyBorder="1" applyAlignment="1">
      <alignment wrapText="1"/>
    </xf>
    <xf numFmtId="0" fontId="3" fillId="16" borderId="37" xfId="31" applyFont="1" applyFill="1" applyBorder="1"/>
    <xf numFmtId="0" fontId="3" fillId="16" borderId="23" xfId="31" applyFont="1" applyFill="1" applyBorder="1"/>
    <xf numFmtId="0" fontId="3" fillId="16" borderId="52" xfId="31" applyFont="1" applyFill="1" applyBorder="1"/>
    <xf numFmtId="0" fontId="3" fillId="16" borderId="41" xfId="31" applyFont="1" applyFill="1" applyBorder="1"/>
    <xf numFmtId="0" fontId="3" fillId="16" borderId="42" xfId="31" applyFont="1" applyFill="1" applyBorder="1"/>
    <xf numFmtId="1" fontId="3" fillId="16" borderId="42" xfId="31" applyNumberFormat="1" applyFont="1" applyFill="1" applyBorder="1"/>
    <xf numFmtId="0" fontId="3" fillId="16" borderId="56" xfId="31" applyFont="1" applyFill="1" applyBorder="1" applyAlignment="1">
      <alignment horizontal="right" vertical="top" wrapText="1"/>
    </xf>
    <xf numFmtId="0" fontId="30" fillId="16" borderId="37" xfId="31" applyFont="1" applyFill="1" applyBorder="1" applyAlignment="1">
      <alignment vertical="top" wrapText="1"/>
    </xf>
    <xf numFmtId="0" fontId="3" fillId="16" borderId="42" xfId="31" applyFont="1" applyFill="1" applyBorder="1" applyAlignment="1">
      <alignment horizontal="right" wrapText="1"/>
    </xf>
    <xf numFmtId="1" fontId="3" fillId="20" borderId="27" xfId="31" applyNumberFormat="1" applyFont="1" applyFill="1" applyBorder="1" applyAlignment="1">
      <alignment vertical="center" wrapText="1"/>
    </xf>
    <xf numFmtId="0" fontId="0" fillId="21" borderId="0" xfId="0" applyFill="1" applyAlignment="1">
      <alignment vertical="center"/>
    </xf>
    <xf numFmtId="0" fontId="0" fillId="21" borderId="0" xfId="0" applyFill="1" applyAlignment="1">
      <alignment vertical="center" wrapText="1"/>
    </xf>
    <xf numFmtId="0" fontId="7" fillId="21" borderId="15" xfId="0" applyFont="1" applyFill="1" applyBorder="1" applyAlignment="1">
      <alignment horizontal="center" vertical="center"/>
    </xf>
    <xf numFmtId="0" fontId="7" fillId="21" borderId="15" xfId="0" applyFont="1" applyFill="1" applyBorder="1" applyAlignment="1">
      <alignment horizontal="center" vertical="center" wrapText="1"/>
    </xf>
    <xf numFmtId="0" fontId="3" fillId="20" borderId="15" xfId="31" applyFont="1" applyFill="1" applyBorder="1" applyAlignment="1">
      <alignment vertical="top" wrapText="1"/>
    </xf>
    <xf numFmtId="0" fontId="1" fillId="16" borderId="61" xfId="36" applyFont="1" applyFill="1" applyBorder="1" applyAlignment="1">
      <alignment horizontal="left" vertical="top" wrapText="1"/>
    </xf>
    <xf numFmtId="0" fontId="2" fillId="16" borderId="26" xfId="36" applyFill="1" applyBorder="1" applyAlignment="1">
      <alignment horizontal="left" vertical="top" wrapText="1"/>
    </xf>
    <xf numFmtId="0" fontId="2" fillId="16" borderId="62" xfId="36" applyFill="1" applyBorder="1" applyAlignment="1">
      <alignment horizontal="left" vertical="top" wrapText="1"/>
    </xf>
    <xf numFmtId="0" fontId="1" fillId="16" borderId="66" xfId="36" applyFont="1" applyFill="1" applyBorder="1" applyAlignment="1">
      <alignment horizontal="left" vertical="top" wrapText="1"/>
    </xf>
    <xf numFmtId="0" fontId="2" fillId="16" borderId="67" xfId="36" applyFill="1" applyBorder="1" applyAlignment="1">
      <alignment horizontal="left" vertical="top" wrapText="1"/>
    </xf>
    <xf numFmtId="0" fontId="2" fillId="16" borderId="68" xfId="36" applyFill="1" applyBorder="1" applyAlignment="1">
      <alignment horizontal="left" vertical="top" wrapText="1"/>
    </xf>
    <xf numFmtId="0" fontId="21" fillId="3" borderId="6" xfId="36" applyFont="1" applyFill="1" applyBorder="1" applyAlignment="1">
      <alignment horizontal="center" vertical="center" wrapText="1"/>
    </xf>
    <xf numFmtId="0" fontId="21" fillId="3" borderId="0" xfId="36" applyFont="1" applyFill="1" applyBorder="1" applyAlignment="1">
      <alignment horizontal="center" vertical="center" wrapText="1"/>
    </xf>
    <xf numFmtId="0" fontId="21" fillId="3" borderId="7" xfId="36" applyFont="1" applyFill="1" applyBorder="1" applyAlignment="1">
      <alignment horizontal="center" vertical="center" wrapText="1"/>
    </xf>
    <xf numFmtId="0" fontId="5" fillId="15" borderId="57" xfId="33" applyFont="1" applyFill="1" applyBorder="1" applyAlignment="1" applyProtection="1">
      <alignment horizontal="center" vertical="top" wrapText="1"/>
    </xf>
    <xf numFmtId="0" fontId="5" fillId="15" borderId="15" xfId="33" applyFont="1" applyFill="1" applyBorder="1" applyAlignment="1" applyProtection="1">
      <alignment horizontal="center" vertical="top" wrapText="1"/>
    </xf>
    <xf numFmtId="0" fontId="5" fillId="15" borderId="58" xfId="33" applyFont="1" applyFill="1" applyBorder="1" applyAlignment="1" applyProtection="1">
      <alignment horizontal="center" vertical="top" wrapText="1"/>
    </xf>
    <xf numFmtId="0" fontId="20" fillId="0" borderId="57" xfId="0" applyFont="1" applyFill="1" applyBorder="1" applyAlignment="1">
      <alignment horizontal="center" vertical="top" wrapText="1"/>
    </xf>
    <xf numFmtId="0" fontId="20" fillId="0" borderId="15" xfId="0" applyFont="1" applyFill="1" applyBorder="1" applyAlignment="1">
      <alignment horizontal="center" vertical="top" wrapText="1"/>
    </xf>
    <xf numFmtId="0" fontId="20" fillId="0" borderId="58" xfId="0" applyFont="1" applyFill="1" applyBorder="1" applyAlignment="1">
      <alignment horizontal="center" vertical="top" wrapText="1"/>
    </xf>
    <xf numFmtId="0" fontId="23" fillId="0" borderId="15" xfId="33" applyFont="1" applyBorder="1" applyAlignment="1" applyProtection="1">
      <alignment horizontal="left" vertical="top" wrapText="1"/>
    </xf>
    <xf numFmtId="0" fontId="23" fillId="0" borderId="58" xfId="33" applyFont="1" applyBorder="1" applyAlignment="1" applyProtection="1">
      <alignment horizontal="left" vertical="top" wrapText="1"/>
    </xf>
    <xf numFmtId="0" fontId="7" fillId="15" borderId="57" xfId="0" applyFont="1" applyFill="1" applyBorder="1" applyAlignment="1">
      <alignment horizontal="center" wrapText="1"/>
    </xf>
    <xf numFmtId="0" fontId="7" fillId="15" borderId="27" xfId="0" applyFont="1" applyFill="1" applyBorder="1" applyAlignment="1">
      <alignment horizontal="center" wrapText="1"/>
    </xf>
    <xf numFmtId="0" fontId="7" fillId="15" borderId="27" xfId="36" applyFont="1" applyFill="1" applyBorder="1" applyAlignment="1">
      <alignment horizontal="center"/>
    </xf>
    <xf numFmtId="0" fontId="26" fillId="15" borderId="15" xfId="0" applyFont="1" applyFill="1" applyBorder="1" applyAlignment="1">
      <alignment horizontal="center" vertical="top" wrapText="1"/>
    </xf>
    <xf numFmtId="0" fontId="5" fillId="15" borderId="61" xfId="33" applyFont="1" applyFill="1" applyBorder="1" applyAlignment="1" applyProtection="1">
      <alignment horizontal="center" vertical="top" wrapText="1"/>
    </xf>
    <xf numFmtId="0" fontId="5" fillId="15" borderId="26" xfId="33" applyFont="1" applyFill="1" applyBorder="1" applyAlignment="1" applyProtection="1">
      <alignment horizontal="center" vertical="top" wrapText="1"/>
    </xf>
    <xf numFmtId="0" fontId="5" fillId="15" borderId="62" xfId="33" applyFont="1" applyFill="1" applyBorder="1" applyAlignment="1" applyProtection="1">
      <alignment horizontal="center" vertical="top" wrapText="1"/>
    </xf>
    <xf numFmtId="0" fontId="2" fillId="15" borderId="57" xfId="36" applyFill="1" applyBorder="1" applyAlignment="1">
      <alignment horizontal="center"/>
    </xf>
    <xf numFmtId="0" fontId="2" fillId="15" borderId="15" xfId="36" applyFill="1" applyBorder="1" applyAlignment="1">
      <alignment horizontal="center"/>
    </xf>
    <xf numFmtId="0" fontId="2" fillId="15" borderId="58" xfId="36" applyFill="1" applyBorder="1" applyAlignment="1">
      <alignment horizontal="center"/>
    </xf>
    <xf numFmtId="0" fontId="6" fillId="0" borderId="25" xfId="36" applyFont="1" applyBorder="1" applyAlignment="1">
      <alignment horizontal="left"/>
    </xf>
    <xf numFmtId="0" fontId="2" fillId="0" borderId="26" xfId="36" applyBorder="1" applyAlignment="1">
      <alignment horizontal="left"/>
    </xf>
    <xf numFmtId="0" fontId="2" fillId="0" borderId="62" xfId="36" applyBorder="1" applyAlignment="1">
      <alignment horizontal="left"/>
    </xf>
    <xf numFmtId="0" fontId="5" fillId="15" borderId="64" xfId="33" applyFont="1" applyFill="1" applyBorder="1" applyAlignment="1" applyProtection="1">
      <alignment horizontal="center" vertical="top" wrapText="1"/>
    </xf>
    <xf numFmtId="0" fontId="5" fillId="15" borderId="22" xfId="33" applyFont="1" applyFill="1" applyBorder="1" applyAlignment="1" applyProtection="1">
      <alignment horizontal="center" vertical="top" wrapText="1"/>
    </xf>
    <xf numFmtId="0" fontId="5" fillId="15" borderId="65" xfId="33" applyFont="1" applyFill="1" applyBorder="1" applyAlignment="1" applyProtection="1">
      <alignment horizontal="center" vertical="top" wrapText="1"/>
    </xf>
    <xf numFmtId="0" fontId="2" fillId="0" borderId="57" xfId="36" applyFill="1" applyBorder="1" applyAlignment="1">
      <alignment horizontal="center"/>
    </xf>
    <xf numFmtId="0" fontId="2" fillId="0" borderId="15" xfId="36" applyFill="1" applyBorder="1" applyAlignment="1">
      <alignment horizontal="center"/>
    </xf>
    <xf numFmtId="0" fontId="2" fillId="0" borderId="58" xfId="36" applyFill="1" applyBorder="1" applyAlignment="1">
      <alignment horizontal="center"/>
    </xf>
    <xf numFmtId="0" fontId="45" fillId="15" borderId="14" xfId="36" applyFont="1" applyFill="1" applyBorder="1" applyAlignment="1">
      <alignment horizontal="center" vertical="center" wrapText="1"/>
    </xf>
    <xf numFmtId="0" fontId="46" fillId="15" borderId="70" xfId="36" applyFont="1" applyFill="1" applyBorder="1" applyAlignment="1">
      <alignment horizontal="center" vertical="center" wrapText="1"/>
    </xf>
    <xf numFmtId="0" fontId="46" fillId="15" borderId="2" xfId="36" applyFont="1" applyFill="1" applyBorder="1" applyAlignment="1">
      <alignment horizontal="center" vertical="center" wrapText="1"/>
    </xf>
    <xf numFmtId="0" fontId="42" fillId="15" borderId="14" xfId="36" applyFont="1" applyFill="1" applyBorder="1" applyAlignment="1">
      <alignment horizontal="center" vertical="center" wrapText="1"/>
    </xf>
    <xf numFmtId="0" fontId="42" fillId="15" borderId="70" xfId="36" applyFont="1" applyFill="1" applyBorder="1" applyAlignment="1">
      <alignment horizontal="center" vertical="center" wrapText="1"/>
    </xf>
    <xf numFmtId="0" fontId="42" fillId="15" borderId="2" xfId="36" applyFont="1" applyFill="1" applyBorder="1" applyAlignment="1">
      <alignment horizontal="center" vertical="center" wrapText="1"/>
    </xf>
    <xf numFmtId="2" fontId="20" fillId="15" borderId="15" xfId="0" applyNumberFormat="1" applyFont="1" applyFill="1" applyBorder="1" applyAlignment="1">
      <alignment horizontal="left" vertical="top" wrapText="1"/>
    </xf>
    <xf numFmtId="0" fontId="44" fillId="15" borderId="71" xfId="36" applyFont="1" applyFill="1" applyBorder="1" applyAlignment="1">
      <alignment horizontal="center" vertical="center" wrapText="1"/>
    </xf>
    <xf numFmtId="0" fontId="44" fillId="15" borderId="27" xfId="36" applyFont="1" applyFill="1" applyBorder="1" applyAlignment="1">
      <alignment horizontal="center" vertical="center" wrapText="1"/>
    </xf>
    <xf numFmtId="0" fontId="44" fillId="15" borderId="69" xfId="36" applyFont="1" applyFill="1" applyBorder="1" applyAlignment="1">
      <alignment horizontal="center" vertical="center" wrapText="1"/>
    </xf>
    <xf numFmtId="0" fontId="44" fillId="15" borderId="57" xfId="36" applyFont="1" applyFill="1" applyBorder="1" applyAlignment="1">
      <alignment horizontal="center" vertical="center" wrapText="1"/>
    </xf>
    <xf numFmtId="0" fontId="44" fillId="15" borderId="15" xfId="36" applyFont="1" applyFill="1" applyBorder="1" applyAlignment="1">
      <alignment horizontal="center" vertical="center" wrapText="1"/>
    </xf>
    <xf numFmtId="0" fontId="44" fillId="15" borderId="58" xfId="36" applyFont="1" applyFill="1" applyBorder="1" applyAlignment="1">
      <alignment horizontal="center" vertical="center" wrapText="1"/>
    </xf>
    <xf numFmtId="16" fontId="20" fillId="15" borderId="15" xfId="0" applyNumberFormat="1" applyFont="1" applyFill="1" applyBorder="1" applyAlignment="1">
      <alignment horizontal="left" vertical="top" wrapText="1"/>
    </xf>
    <xf numFmtId="0" fontId="20" fillId="15" borderId="27" xfId="0" applyFont="1" applyFill="1" applyBorder="1" applyAlignment="1">
      <alignment horizontal="left" vertical="top" wrapText="1"/>
    </xf>
    <xf numFmtId="0" fontId="7" fillId="15" borderId="15" xfId="0" applyFont="1" applyFill="1" applyBorder="1" applyAlignment="1">
      <alignment horizontal="center" wrapText="1"/>
    </xf>
    <xf numFmtId="0" fontId="25" fillId="15" borderId="15" xfId="0" applyFont="1" applyFill="1" applyBorder="1" applyAlignment="1">
      <alignment horizontal="center" vertical="top" wrapText="1"/>
    </xf>
    <xf numFmtId="0" fontId="37" fillId="18" borderId="31" xfId="53" applyFont="1" applyFill="1" applyBorder="1" applyAlignment="1">
      <alignment horizontal="center"/>
    </xf>
    <xf numFmtId="0" fontId="37" fillId="18" borderId="32" xfId="53" applyFont="1" applyFill="1" applyBorder="1" applyAlignment="1">
      <alignment horizontal="center"/>
    </xf>
    <xf numFmtId="0" fontId="37" fillId="18" borderId="33" xfId="53" applyFont="1" applyFill="1" applyBorder="1" applyAlignment="1">
      <alignment horizontal="center"/>
    </xf>
    <xf numFmtId="0" fontId="43" fillId="17" borderId="14" xfId="53" applyFont="1" applyFill="1" applyBorder="1" applyAlignment="1">
      <alignment horizontal="center" vertical="center" wrapText="1"/>
    </xf>
    <xf numFmtId="0" fontId="43" fillId="17" borderId="2" xfId="53" applyFont="1" applyFill="1" applyBorder="1" applyAlignment="1">
      <alignment horizontal="center" vertical="center" wrapText="1"/>
    </xf>
    <xf numFmtId="0" fontId="35" fillId="21" borderId="2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36" fillId="17" borderId="14" xfId="53" applyFont="1" applyFill="1" applyBorder="1" applyAlignment="1">
      <alignment horizontal="center" vertical="center" wrapText="1"/>
    </xf>
    <xf numFmtId="0" fontId="36" fillId="17" borderId="70" xfId="53" applyFont="1" applyFill="1" applyBorder="1" applyAlignment="1">
      <alignment horizontal="center" vertical="center" wrapText="1"/>
    </xf>
    <xf numFmtId="0" fontId="36" fillId="17" borderId="2" xfId="53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wrapText="1"/>
    </xf>
    <xf numFmtId="0" fontId="22" fillId="15" borderId="25" xfId="0" applyNumberFormat="1" applyFont="1" applyFill="1" applyBorder="1" applyAlignment="1" applyProtection="1">
      <alignment horizontal="center" vertical="center"/>
    </xf>
    <xf numFmtId="0" fontId="22" fillId="15" borderId="26" xfId="0" applyNumberFormat="1" applyFont="1" applyFill="1" applyBorder="1" applyAlignment="1" applyProtection="1">
      <alignment horizontal="center" vertical="center"/>
    </xf>
    <xf numFmtId="0" fontId="22" fillId="15" borderId="23" xfId="0" applyNumberFormat="1" applyFont="1" applyFill="1" applyBorder="1" applyAlignment="1" applyProtection="1">
      <alignment horizontal="center" vertical="center"/>
    </xf>
    <xf numFmtId="0" fontId="30" fillId="16" borderId="25" xfId="31" applyFont="1" applyFill="1" applyBorder="1" applyAlignment="1">
      <alignment horizontal="center" vertical="top" wrapText="1"/>
    </xf>
    <xf numFmtId="0" fontId="30" fillId="16" borderId="26" xfId="31" applyFont="1" applyFill="1" applyBorder="1" applyAlignment="1">
      <alignment horizontal="center" vertical="top" wrapText="1"/>
    </xf>
    <xf numFmtId="0" fontId="30" fillId="16" borderId="36" xfId="31" applyFont="1" applyFill="1" applyBorder="1" applyAlignment="1">
      <alignment horizontal="center" vertical="top" wrapText="1"/>
    </xf>
    <xf numFmtId="0" fontId="3" fillId="16" borderId="38" xfId="31" applyFont="1" applyFill="1" applyBorder="1" applyAlignment="1" applyProtection="1">
      <alignment horizontal="left"/>
      <protection locked="0"/>
    </xf>
    <xf numFmtId="0" fontId="3" fillId="16" borderId="41" xfId="31" applyFont="1" applyFill="1" applyBorder="1" applyAlignment="1" applyProtection="1">
      <alignment horizontal="left"/>
      <protection locked="0"/>
    </xf>
    <xf numFmtId="0" fontId="5" fillId="16" borderId="40" xfId="31" applyFill="1" applyBorder="1" applyAlignment="1" applyProtection="1">
      <alignment horizontal="center"/>
      <protection locked="0"/>
    </xf>
    <xf numFmtId="0" fontId="5" fillId="16" borderId="39" xfId="31" applyFill="1" applyBorder="1" applyAlignment="1" applyProtection="1">
      <alignment horizontal="center"/>
      <protection locked="0"/>
    </xf>
    <xf numFmtId="0" fontId="5" fillId="16" borderId="41" xfId="31" applyFill="1" applyBorder="1" applyAlignment="1" applyProtection="1">
      <alignment horizontal="center"/>
      <protection locked="0"/>
    </xf>
    <xf numFmtId="14" fontId="3" fillId="16" borderId="29" xfId="31" applyNumberFormat="1" applyFont="1" applyFill="1" applyBorder="1" applyAlignment="1" applyProtection="1">
      <alignment horizontal="center" vertical="top" wrapText="1"/>
      <protection locked="0"/>
    </xf>
    <xf numFmtId="0" fontId="3" fillId="16" borderId="28" xfId="31" applyFont="1" applyFill="1" applyBorder="1" applyAlignment="1" applyProtection="1">
      <alignment horizontal="center" vertical="top" wrapText="1"/>
      <protection locked="0"/>
    </xf>
    <xf numFmtId="0" fontId="3" fillId="16" borderId="49" xfId="31" applyFont="1" applyFill="1" applyBorder="1" applyAlignment="1" applyProtection="1">
      <alignment horizontal="center" vertical="top" wrapText="1"/>
      <protection locked="0"/>
    </xf>
    <xf numFmtId="0" fontId="3" fillId="16" borderId="40" xfId="31" applyFont="1" applyFill="1" applyBorder="1" applyAlignment="1">
      <alignment horizontal="left" vertical="center" wrapText="1"/>
    </xf>
    <xf numFmtId="0" fontId="3" fillId="16" borderId="39" xfId="31" applyFont="1" applyFill="1" applyBorder="1" applyAlignment="1">
      <alignment horizontal="left" vertical="center" wrapText="1"/>
    </xf>
    <xf numFmtId="1" fontId="5" fillId="16" borderId="21" xfId="31" applyNumberFormat="1" applyFill="1" applyBorder="1" applyAlignment="1" applyProtection="1">
      <alignment horizontal="center" wrapText="1"/>
      <protection locked="0"/>
    </xf>
    <xf numFmtId="0" fontId="5" fillId="16" borderId="22" xfId="31" applyFill="1" applyBorder="1" applyAlignment="1" applyProtection="1">
      <alignment horizontal="center" wrapText="1"/>
      <protection locked="0"/>
    </xf>
    <xf numFmtId="0" fontId="5" fillId="16" borderId="24" xfId="31" applyFill="1" applyBorder="1" applyAlignment="1" applyProtection="1">
      <alignment horizontal="center" wrapText="1"/>
      <protection locked="0"/>
    </xf>
    <xf numFmtId="0" fontId="5" fillId="16" borderId="0" xfId="31" applyFill="1" applyBorder="1" applyAlignment="1" applyProtection="1">
      <alignment horizontal="center" wrapText="1"/>
      <protection locked="0"/>
    </xf>
    <xf numFmtId="0" fontId="5" fillId="16" borderId="53" xfId="31" applyFill="1" applyBorder="1" applyAlignment="1" applyProtection="1">
      <alignment horizontal="center"/>
      <protection locked="0"/>
    </xf>
    <xf numFmtId="0" fontId="5" fillId="16" borderId="54" xfId="31" applyFill="1" applyBorder="1" applyAlignment="1" applyProtection="1">
      <alignment horizontal="center"/>
      <protection locked="0"/>
    </xf>
    <xf numFmtId="0" fontId="5" fillId="16" borderId="24" xfId="31" applyFill="1" applyBorder="1" applyAlignment="1" applyProtection="1">
      <alignment horizontal="center" vertical="top" wrapText="1"/>
      <protection locked="0"/>
    </xf>
    <xf numFmtId="0" fontId="5" fillId="16" borderId="47" xfId="31" applyFill="1" applyBorder="1" applyAlignment="1" applyProtection="1">
      <alignment horizontal="center" vertical="top" wrapText="1"/>
      <protection locked="0"/>
    </xf>
    <xf numFmtId="0" fontId="5" fillId="16" borderId="24" xfId="31" applyFill="1" applyBorder="1" applyAlignment="1" applyProtection="1">
      <alignment horizontal="center"/>
      <protection locked="0"/>
    </xf>
    <xf numFmtId="0" fontId="5" fillId="16" borderId="47" xfId="31" applyFill="1" applyBorder="1" applyAlignment="1" applyProtection="1">
      <alignment horizontal="center"/>
      <protection locked="0"/>
    </xf>
    <xf numFmtId="0" fontId="5" fillId="16" borderId="55" xfId="31" applyFill="1" applyBorder="1" applyAlignment="1" applyProtection="1">
      <alignment horizontal="center"/>
      <protection locked="0"/>
    </xf>
    <xf numFmtId="0" fontId="3" fillId="16" borderId="44" xfId="31" applyFont="1" applyFill="1" applyBorder="1" applyAlignment="1" applyProtection="1">
      <alignment horizontal="left" vertical="top" wrapText="1"/>
      <protection locked="0"/>
    </xf>
    <xf numFmtId="0" fontId="3" fillId="16" borderId="33" xfId="31" applyFont="1" applyFill="1" applyBorder="1" applyAlignment="1" applyProtection="1">
      <alignment horizontal="left" vertical="top" wrapText="1"/>
      <protection locked="0"/>
    </xf>
    <xf numFmtId="0" fontId="5" fillId="16" borderId="31" xfId="31" applyFill="1" applyBorder="1" applyAlignment="1" applyProtection="1">
      <alignment horizontal="center" vertical="top" wrapText="1"/>
      <protection locked="0"/>
    </xf>
    <xf numFmtId="0" fontId="5" fillId="16" borderId="32" xfId="31" applyFill="1" applyBorder="1" applyAlignment="1" applyProtection="1">
      <alignment horizontal="center" vertical="top" wrapText="1"/>
      <protection locked="0"/>
    </xf>
    <xf numFmtId="0" fontId="5" fillId="16" borderId="33" xfId="31" applyFill="1" applyBorder="1" applyAlignment="1" applyProtection="1">
      <alignment horizontal="center" vertical="top" wrapText="1"/>
      <protection locked="0"/>
    </xf>
    <xf numFmtId="1" fontId="5" fillId="16" borderId="21" xfId="31" applyNumberFormat="1" applyFill="1" applyBorder="1" applyAlignment="1" applyProtection="1">
      <alignment horizontal="center" vertical="center" wrapText="1"/>
      <protection locked="0"/>
    </xf>
    <xf numFmtId="0" fontId="5" fillId="16" borderId="22" xfId="31" applyFill="1" applyBorder="1" applyAlignment="1" applyProtection="1">
      <alignment horizontal="center" vertical="center" wrapText="1"/>
      <protection locked="0"/>
    </xf>
    <xf numFmtId="0" fontId="5" fillId="16" borderId="29" xfId="31" applyFill="1" applyBorder="1" applyAlignment="1" applyProtection="1">
      <alignment horizontal="center" vertical="center" wrapText="1"/>
      <protection locked="0"/>
    </xf>
    <xf numFmtId="0" fontId="5" fillId="16" borderId="28" xfId="31" applyFill="1" applyBorder="1" applyAlignment="1" applyProtection="1">
      <alignment horizontal="center" vertical="center" wrapText="1"/>
      <protection locked="0"/>
    </xf>
    <xf numFmtId="1" fontId="3" fillId="16" borderId="35" xfId="31" applyNumberFormat="1" applyFont="1" applyFill="1" applyBorder="1" applyAlignment="1">
      <alignment vertical="center"/>
    </xf>
    <xf numFmtId="1" fontId="3" fillId="16" borderId="26" xfId="31" applyNumberFormat="1" applyFont="1" applyFill="1" applyBorder="1" applyAlignment="1">
      <alignment vertical="center"/>
    </xf>
    <xf numFmtId="0" fontId="5" fillId="16" borderId="26" xfId="31" applyFill="1" applyBorder="1" applyAlignment="1">
      <alignment vertical="center"/>
    </xf>
    <xf numFmtId="0" fontId="5" fillId="16" borderId="23" xfId="31" applyFill="1" applyBorder="1" applyAlignment="1">
      <alignment vertical="center"/>
    </xf>
    <xf numFmtId="0" fontId="3" fillId="16" borderId="25" xfId="31" applyFont="1" applyFill="1" applyBorder="1" applyAlignment="1">
      <alignment horizontal="center" wrapText="1"/>
    </xf>
    <xf numFmtId="0" fontId="3" fillId="16" borderId="26" xfId="31" applyFont="1" applyFill="1" applyBorder="1" applyAlignment="1">
      <alignment horizontal="center" wrapText="1"/>
    </xf>
    <xf numFmtId="0" fontId="3" fillId="16" borderId="38" xfId="31" applyFont="1" applyFill="1" applyBorder="1" applyAlignment="1">
      <alignment horizontal="center"/>
    </xf>
    <xf numFmtId="0" fontId="3" fillId="16" borderId="39" xfId="31" applyFont="1" applyFill="1" applyBorder="1" applyAlignment="1">
      <alignment horizontal="center"/>
    </xf>
    <xf numFmtId="0" fontId="3" fillId="16" borderId="41" xfId="31" applyFont="1" applyFill="1" applyBorder="1" applyAlignment="1">
      <alignment horizontal="center"/>
    </xf>
    <xf numFmtId="1" fontId="3" fillId="16" borderId="40" xfId="31" applyNumberFormat="1" applyFont="1" applyFill="1" applyBorder="1" applyAlignment="1">
      <alignment horizontal="center" wrapText="1"/>
    </xf>
    <xf numFmtId="1" fontId="3" fillId="16" borderId="41" xfId="31" applyNumberFormat="1" applyFont="1" applyFill="1" applyBorder="1" applyAlignment="1">
      <alignment horizontal="center" wrapText="1"/>
    </xf>
    <xf numFmtId="1" fontId="3" fillId="16" borderId="44" xfId="31" applyNumberFormat="1" applyFont="1" applyFill="1" applyBorder="1" applyAlignment="1">
      <alignment horizontal="left"/>
    </xf>
    <xf numFmtId="1" fontId="3" fillId="16" borderId="32" xfId="31" applyNumberFormat="1" applyFont="1" applyFill="1" applyBorder="1" applyAlignment="1">
      <alignment horizontal="left"/>
    </xf>
    <xf numFmtId="1" fontId="3" fillId="16" borderId="30" xfId="31" applyNumberFormat="1" applyFont="1" applyFill="1" applyBorder="1" applyAlignment="1">
      <alignment horizontal="left"/>
    </xf>
    <xf numFmtId="1" fontId="3" fillId="16" borderId="51" xfId="31" applyNumberFormat="1" applyFont="1" applyFill="1" applyBorder="1" applyAlignment="1">
      <alignment horizontal="left"/>
    </xf>
    <xf numFmtId="0" fontId="5" fillId="16" borderId="21" xfId="31" applyFill="1" applyBorder="1" applyAlignment="1" applyProtection="1">
      <alignment horizontal="center"/>
      <protection locked="0"/>
    </xf>
    <xf numFmtId="0" fontId="5" fillId="16" borderId="45" xfId="31" applyFill="1" applyBorder="1" applyAlignment="1" applyProtection="1">
      <alignment horizontal="center"/>
      <protection locked="0"/>
    </xf>
    <xf numFmtId="2" fontId="3" fillId="16" borderId="35" xfId="31" applyNumberFormat="1" applyFont="1" applyFill="1" applyBorder="1" applyAlignment="1">
      <alignment horizontal="left"/>
    </xf>
    <xf numFmtId="2" fontId="3" fillId="16" borderId="26" xfId="31" applyNumberFormat="1" applyFont="1" applyFill="1" applyBorder="1" applyAlignment="1">
      <alignment horizontal="left"/>
    </xf>
    <xf numFmtId="2" fontId="3" fillId="16" borderId="23" xfId="31" applyNumberFormat="1" applyFont="1" applyFill="1" applyBorder="1" applyAlignment="1">
      <alignment horizontal="left"/>
    </xf>
    <xf numFmtId="0" fontId="3" fillId="16" borderId="23" xfId="31" applyFont="1" applyFill="1" applyBorder="1" applyAlignment="1">
      <alignment horizontal="center" wrapText="1"/>
    </xf>
    <xf numFmtId="0" fontId="5" fillId="16" borderId="25" xfId="31" applyNumberFormat="1" applyFont="1" applyFill="1" applyBorder="1" applyAlignment="1" applyProtection="1">
      <alignment horizontal="center" wrapText="1"/>
      <protection locked="0"/>
    </xf>
    <xf numFmtId="0" fontId="5" fillId="16" borderId="36" xfId="31" applyNumberFormat="1" applyFont="1" applyFill="1" applyBorder="1" applyAlignment="1" applyProtection="1">
      <alignment horizontal="center" wrapText="1"/>
      <protection locked="0"/>
    </xf>
    <xf numFmtId="2" fontId="3" fillId="16" borderId="35" xfId="31" applyNumberFormat="1" applyFont="1" applyFill="1" applyBorder="1" applyAlignment="1">
      <alignment horizontal="left" wrapText="1"/>
    </xf>
    <xf numFmtId="2" fontId="3" fillId="16" borderId="26" xfId="31" applyNumberFormat="1" applyFont="1" applyFill="1" applyBorder="1" applyAlignment="1">
      <alignment horizontal="left" wrapText="1"/>
    </xf>
    <xf numFmtId="2" fontId="3" fillId="16" borderId="23" xfId="31" applyNumberFormat="1" applyFont="1" applyFill="1" applyBorder="1" applyAlignment="1">
      <alignment horizontal="left" wrapText="1"/>
    </xf>
    <xf numFmtId="0" fontId="30" fillId="16" borderId="35" xfId="31" applyFont="1" applyFill="1" applyBorder="1" applyAlignment="1">
      <alignment horizontal="left" wrapText="1"/>
    </xf>
    <xf numFmtId="0" fontId="30" fillId="16" borderId="26" xfId="31" applyFont="1" applyFill="1" applyBorder="1" applyAlignment="1">
      <alignment horizontal="left" wrapText="1"/>
    </xf>
    <xf numFmtId="0" fontId="30" fillId="16" borderId="23" xfId="31" applyFont="1" applyFill="1" applyBorder="1" applyAlignment="1">
      <alignment horizontal="left" wrapText="1"/>
    </xf>
    <xf numFmtId="0" fontId="30" fillId="16" borderId="25" xfId="31" applyFont="1" applyFill="1" applyBorder="1" applyAlignment="1">
      <alignment horizontal="center" wrapText="1"/>
    </xf>
    <xf numFmtId="0" fontId="30" fillId="16" borderId="36" xfId="31" applyFont="1" applyFill="1" applyBorder="1" applyAlignment="1">
      <alignment horizontal="center" wrapText="1"/>
    </xf>
    <xf numFmtId="0" fontId="34" fillId="16" borderId="25" xfId="31" applyNumberFormat="1" applyFont="1" applyFill="1" applyBorder="1" applyAlignment="1" applyProtection="1">
      <alignment horizontal="center" wrapText="1"/>
      <protection locked="0"/>
    </xf>
    <xf numFmtId="0" fontId="34" fillId="16" borderId="36" xfId="31" applyNumberFormat="1" applyFont="1" applyFill="1" applyBorder="1" applyAlignment="1" applyProtection="1">
      <alignment horizontal="center" wrapText="1"/>
      <protection locked="0"/>
    </xf>
    <xf numFmtId="0" fontId="32" fillId="16" borderId="48" xfId="31" applyFont="1" applyFill="1" applyBorder="1" applyAlignment="1">
      <alignment horizontal="left" wrapText="1"/>
    </xf>
    <xf numFmtId="0" fontId="32" fillId="16" borderId="28" xfId="31" applyFont="1" applyFill="1" applyBorder="1" applyAlignment="1">
      <alignment horizontal="left" wrapText="1"/>
    </xf>
    <xf numFmtId="0" fontId="32" fillId="16" borderId="49" xfId="31" applyFont="1" applyFill="1" applyBorder="1" applyAlignment="1">
      <alignment horizontal="left" wrapText="1"/>
    </xf>
    <xf numFmtId="0" fontId="30" fillId="16" borderId="35" xfId="31" applyFont="1" applyFill="1" applyBorder="1" applyAlignment="1">
      <alignment horizontal="center" vertical="center"/>
    </xf>
    <xf numFmtId="0" fontId="30" fillId="16" borderId="26" xfId="31" applyFont="1" applyFill="1" applyBorder="1" applyAlignment="1">
      <alignment horizontal="center" vertical="center"/>
    </xf>
    <xf numFmtId="0" fontId="30" fillId="16" borderId="23" xfId="31" applyFont="1" applyFill="1" applyBorder="1" applyAlignment="1">
      <alignment horizontal="center" vertical="center"/>
    </xf>
    <xf numFmtId="0" fontId="30" fillId="16" borderId="23" xfId="31" applyFont="1" applyFill="1" applyBorder="1" applyAlignment="1">
      <alignment horizontal="center" wrapText="1"/>
    </xf>
    <xf numFmtId="0" fontId="32" fillId="16" borderId="44" xfId="31" applyFont="1" applyFill="1" applyBorder="1" applyAlignment="1">
      <alignment horizontal="left" wrapText="1"/>
    </xf>
    <xf numFmtId="0" fontId="32" fillId="16" borderId="32" xfId="31" applyFont="1" applyFill="1" applyBorder="1" applyAlignment="1">
      <alignment horizontal="left" wrapText="1"/>
    </xf>
    <xf numFmtId="0" fontId="32" fillId="16" borderId="34" xfId="31" applyFont="1" applyFill="1" applyBorder="1" applyAlignment="1">
      <alignment horizontal="left" wrapText="1"/>
    </xf>
    <xf numFmtId="0" fontId="3" fillId="16" borderId="38" xfId="31" applyFont="1" applyFill="1" applyBorder="1" applyAlignment="1">
      <alignment horizontal="right" vertical="center" wrapText="1"/>
    </xf>
    <xf numFmtId="0" fontId="3" fillId="16" borderId="39" xfId="31" applyFont="1" applyFill="1" applyBorder="1" applyAlignment="1">
      <alignment horizontal="right" vertical="center" wrapText="1"/>
    </xf>
    <xf numFmtId="0" fontId="32" fillId="16" borderId="16" xfId="31" applyFont="1" applyFill="1" applyBorder="1" applyAlignment="1">
      <alignment horizontal="left" wrapText="1"/>
    </xf>
    <xf numFmtId="0" fontId="32" fillId="16" borderId="30" xfId="31" applyFont="1" applyFill="1" applyBorder="1" applyAlignment="1">
      <alignment horizontal="left" wrapText="1"/>
    </xf>
    <xf numFmtId="0" fontId="32" fillId="16" borderId="0" xfId="31" applyFont="1" applyFill="1" applyBorder="1" applyAlignment="1">
      <alignment horizontal="left" wrapText="1"/>
    </xf>
    <xf numFmtId="0" fontId="32" fillId="16" borderId="51" xfId="31" applyFont="1" applyFill="1" applyBorder="1" applyAlignment="1">
      <alignment horizontal="left" wrapText="1"/>
    </xf>
    <xf numFmtId="0" fontId="3" fillId="16" borderId="38" xfId="31" applyFont="1" applyFill="1" applyBorder="1" applyAlignment="1">
      <alignment horizontal="center" vertical="center"/>
    </xf>
    <xf numFmtId="0" fontId="3" fillId="16" borderId="39" xfId="31" applyFont="1" applyFill="1" applyBorder="1" applyAlignment="1">
      <alignment horizontal="center" vertical="center"/>
    </xf>
    <xf numFmtId="0" fontId="31" fillId="16" borderId="40" xfId="31" applyFont="1" applyFill="1" applyBorder="1" applyAlignment="1">
      <alignment horizontal="center" vertical="center"/>
    </xf>
    <xf numFmtId="0" fontId="31" fillId="16" borderId="41" xfId="31" applyFont="1" applyFill="1" applyBorder="1" applyAlignment="1">
      <alignment horizontal="center" vertical="center"/>
    </xf>
    <xf numFmtId="0" fontId="3" fillId="16" borderId="40" xfId="31" applyFont="1" applyFill="1" applyBorder="1" applyAlignment="1" applyProtection="1">
      <alignment horizontal="center" vertical="center"/>
      <protection locked="0"/>
    </xf>
    <xf numFmtId="0" fontId="3" fillId="16" borderId="39" xfId="31" applyFont="1" applyFill="1" applyBorder="1" applyAlignment="1" applyProtection="1">
      <alignment horizontal="center" vertical="center"/>
      <protection locked="0"/>
    </xf>
    <xf numFmtId="0" fontId="3" fillId="16" borderId="43" xfId="31" applyFont="1" applyFill="1" applyBorder="1" applyAlignment="1" applyProtection="1">
      <alignment horizontal="center" vertical="center"/>
      <protection locked="0"/>
    </xf>
    <xf numFmtId="0" fontId="12" fillId="16" borderId="31" xfId="31" applyFont="1" applyFill="1" applyBorder="1" applyAlignment="1">
      <alignment horizontal="center" vertical="center" wrapText="1"/>
    </xf>
    <xf numFmtId="0" fontId="5" fillId="16" borderId="32" xfId="31" applyFill="1" applyBorder="1" applyAlignment="1"/>
    <xf numFmtId="0" fontId="5" fillId="16" borderId="33" xfId="31" applyFill="1" applyBorder="1" applyAlignment="1"/>
    <xf numFmtId="0" fontId="30" fillId="16" borderId="31" xfId="31" applyFont="1" applyFill="1" applyBorder="1" applyAlignment="1">
      <alignment horizontal="right" vertical="center" wrapText="1"/>
    </xf>
    <xf numFmtId="0" fontId="30" fillId="16" borderId="34" xfId="31" applyFont="1" applyFill="1" applyBorder="1" applyAlignment="1">
      <alignment horizontal="right" vertical="center" wrapText="1"/>
    </xf>
    <xf numFmtId="0" fontId="5" fillId="16" borderId="35" xfId="31" applyFill="1" applyBorder="1" applyAlignment="1">
      <alignment horizontal="center" vertical="center" wrapText="1"/>
    </xf>
    <xf numFmtId="0" fontId="5" fillId="16" borderId="26" xfId="31" applyFill="1" applyBorder="1" applyAlignment="1">
      <alignment horizontal="center" vertical="center" wrapText="1"/>
    </xf>
    <xf numFmtId="0" fontId="5" fillId="16" borderId="36" xfId="31" applyFill="1" applyBorder="1" applyAlignment="1">
      <alignment horizontal="center" vertical="center" wrapText="1"/>
    </xf>
    <xf numFmtId="0" fontId="30" fillId="16" borderId="25" xfId="31" applyFont="1" applyFill="1" applyBorder="1" applyAlignment="1">
      <alignment horizontal="center" vertical="center" wrapText="1"/>
    </xf>
    <xf numFmtId="0" fontId="30" fillId="16" borderId="26" xfId="31" applyFont="1" applyFill="1" applyBorder="1" applyAlignment="1">
      <alignment horizontal="center" vertical="center" wrapText="1"/>
    </xf>
    <xf numFmtId="0" fontId="30" fillId="16" borderId="23" xfId="31" applyFont="1" applyFill="1" applyBorder="1" applyAlignment="1">
      <alignment horizontal="center" vertical="center" wrapText="1"/>
    </xf>
    <xf numFmtId="0" fontId="5" fillId="16" borderId="25" xfId="31" applyFill="1" applyBorder="1" applyAlignment="1" applyProtection="1">
      <alignment horizontal="center" vertical="center" wrapText="1"/>
      <protection locked="0"/>
    </xf>
    <xf numFmtId="0" fontId="5" fillId="16" borderId="26" xfId="31" applyFill="1" applyBorder="1" applyAlignment="1" applyProtection="1">
      <alignment horizontal="center" vertical="center" wrapText="1"/>
      <protection locked="0"/>
    </xf>
    <xf numFmtId="0" fontId="5" fillId="16" borderId="36" xfId="31" applyFill="1" applyBorder="1" applyAlignment="1" applyProtection="1">
      <alignment horizontal="center" vertical="center" wrapText="1"/>
      <protection locked="0"/>
    </xf>
  </cellXfs>
  <cellStyles count="54">
    <cellStyle name="Accent1 - 20%" xfId="3"/>
    <cellStyle name="Accent1 - 40%" xfId="4"/>
    <cellStyle name="Accent1 - 60%" xfId="5"/>
    <cellStyle name="Accent2 - 20%" xfId="6"/>
    <cellStyle name="Accent2 - 40%" xfId="7"/>
    <cellStyle name="Accent2 - 60%" xfId="8"/>
    <cellStyle name="Accent3 - 20%" xfId="9"/>
    <cellStyle name="Accent3 - 40%" xfId="10"/>
    <cellStyle name="Accent3 - 60%" xfId="11"/>
    <cellStyle name="Accent4 - 20%" xfId="12"/>
    <cellStyle name="Accent4 - 40%" xfId="13"/>
    <cellStyle name="Accent4 - 60%" xfId="14"/>
    <cellStyle name="Accent5 - 20%" xfId="15"/>
    <cellStyle name="Accent5 - 40%" xfId="16"/>
    <cellStyle name="Accent5 - 60%" xfId="17"/>
    <cellStyle name="Accent6 - 20%" xfId="18"/>
    <cellStyle name="Accent6 - 40%" xfId="19"/>
    <cellStyle name="Accent6 - 60%" xfId="20"/>
    <cellStyle name="Emphasis 1" xfId="21"/>
    <cellStyle name="Emphasis 2" xfId="22"/>
    <cellStyle name="Emphasis 3" xfId="23"/>
    <cellStyle name="Header 1" xfId="24"/>
    <cellStyle name="Header 2" xfId="25"/>
    <cellStyle name="Header Center" xfId="26"/>
    <cellStyle name="Heading 1 2" xfId="27"/>
    <cellStyle name="HP Logo" xfId="28"/>
    <cellStyle name="Hyperlink_Proposal Tracker Template" xfId="29"/>
    <cellStyle name="Monétaire_Canada Report - 2002 03" xfId="30"/>
    <cellStyle name="Normal" xfId="0" builtinId="0"/>
    <cellStyle name="Normal 2" xfId="31"/>
    <cellStyle name="Normal 2 2" xfId="32"/>
    <cellStyle name="Normal 2 2 2" xfId="33"/>
    <cellStyle name="Normal 3" xfId="1"/>
    <cellStyle name="Normal 3 2" xfId="34"/>
    <cellStyle name="Normal 4" xfId="35"/>
    <cellStyle name="Normal 4 2" xfId="2"/>
    <cellStyle name="Normal 4 2 2" xfId="52"/>
    <cellStyle name="Normal 4 3" xfId="36"/>
    <cellStyle name="Normal 4 4" xfId="37"/>
    <cellStyle name="Normal 4 4 2" xfId="38"/>
    <cellStyle name="Normal 5" xfId="39"/>
    <cellStyle name="Normal 6" xfId="53"/>
    <cellStyle name="Percent 2" xfId="40"/>
    <cellStyle name="Sheet Title" xfId="41"/>
    <cellStyle name="Style 1" xfId="42"/>
    <cellStyle name="Table Entry" xfId="43"/>
    <cellStyle name="Table Heading" xfId="44"/>
    <cellStyle name="Table Heading Center" xfId="45"/>
    <cellStyle name="Table Medium" xfId="46"/>
    <cellStyle name="Table Normal" xfId="47"/>
    <cellStyle name="Table Small" xfId="48"/>
    <cellStyle name="Table Small Bold" xfId="49"/>
    <cellStyle name="Table Small Center" xfId="50"/>
    <cellStyle name="Table Title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47625</xdr:rowOff>
    </xdr:from>
    <xdr:to>
      <xdr:col>1</xdr:col>
      <xdr:colOff>691515</xdr:colOff>
      <xdr:row>0</xdr:row>
      <xdr:rowOff>523875</xdr:rowOff>
    </xdr:to>
    <xdr:pic>
      <xdr:nvPicPr>
        <xdr:cNvPr id="4" name="Picture 3" descr="Integr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" y="47625"/>
          <a:ext cx="638175" cy="476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733425</xdr:colOff>
      <xdr:row>0</xdr:row>
      <xdr:rowOff>38100</xdr:rowOff>
    </xdr:from>
    <xdr:to>
      <xdr:col>1</xdr:col>
      <xdr:colOff>1381125</xdr:colOff>
      <xdr:row>0</xdr:row>
      <xdr:rowOff>523875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545" y="38100"/>
          <a:ext cx="647700" cy="485775"/>
        </a:xfrm>
        <a:prstGeom prst="rect">
          <a:avLst/>
        </a:prstGeom>
        <a:solidFill>
          <a:srgbClr val="339966">
            <a:alpha val="5000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85725</xdr:rowOff>
    </xdr:from>
    <xdr:to>
      <xdr:col>2</xdr:col>
      <xdr:colOff>371475</xdr:colOff>
      <xdr:row>0</xdr:row>
      <xdr:rowOff>561975</xdr:rowOff>
    </xdr:to>
    <xdr:pic>
      <xdr:nvPicPr>
        <xdr:cNvPr id="2" name="Picture 1" descr="Integr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3880" y="85725"/>
          <a:ext cx="638175" cy="4762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413385</xdr:colOff>
      <xdr:row>0</xdr:row>
      <xdr:rowOff>76200</xdr:rowOff>
    </xdr:from>
    <xdr:to>
      <xdr:col>2</xdr:col>
      <xdr:colOff>1061085</xdr:colOff>
      <xdr:row>0</xdr:row>
      <xdr:rowOff>561975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3965" y="76200"/>
          <a:ext cx="647700" cy="485775"/>
        </a:xfrm>
        <a:prstGeom prst="rect">
          <a:avLst/>
        </a:prstGeom>
        <a:solidFill>
          <a:srgbClr val="339966">
            <a:alpha val="5000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676275</xdr:colOff>
      <xdr:row>0</xdr:row>
      <xdr:rowOff>504825</xdr:rowOff>
    </xdr:to>
    <xdr:pic>
      <xdr:nvPicPr>
        <xdr:cNvPr id="2" name="Picture 1" descr="Integr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5"/>
          <a:ext cx="638175" cy="476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9525</xdr:colOff>
      <xdr:row>0</xdr:row>
      <xdr:rowOff>19050</xdr:rowOff>
    </xdr:from>
    <xdr:to>
      <xdr:col>1</xdr:col>
      <xdr:colOff>657225</xdr:colOff>
      <xdr:row>0</xdr:row>
      <xdr:rowOff>504825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5325" y="19050"/>
          <a:ext cx="647700" cy="485775"/>
        </a:xfrm>
        <a:prstGeom prst="rect">
          <a:avLst/>
        </a:prstGeom>
        <a:solidFill>
          <a:srgbClr val="339966">
            <a:alpha val="5000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_VIPT_CAR_Testing_Fall09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iewFo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gam%20BE%20Tech%20Hours%20(Oracle%20Estimation)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sk_BI%20And%20App%20Sup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tricsReport-Development-customized%20for%20A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admin\Desktop\TP-19,%20Estimation%20Worksheet%20V3.80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_Info"/>
      <sheetName val="CAR Sheet"/>
      <sheetName val="Analysis-Charts"/>
      <sheetName val="Fish Bone Diagram"/>
      <sheetName val="Action Items"/>
      <sheetName val="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3">
          <cell r="C3" t="str">
            <v>Requirements</v>
          </cell>
          <cell r="F3" t="str">
            <v xml:space="preserve">SHOWSTOPPER (0) </v>
          </cell>
          <cell r="H3" t="str">
            <v>Analysis Review / Inspections</v>
          </cell>
          <cell r="K3" t="str">
            <v>Ambiguous/vague requirement</v>
          </cell>
        </row>
        <row r="4">
          <cell r="C4" t="str">
            <v>Requirements-Missed</v>
          </cell>
          <cell r="F4" t="str">
            <v xml:space="preserve">SEVERE (1) </v>
          </cell>
          <cell r="H4" t="str">
            <v>Design  Review / Inspections</v>
          </cell>
          <cell r="K4" t="str">
            <v>Documentation error</v>
          </cell>
        </row>
        <row r="5">
          <cell r="C5" t="str">
            <v>Design</v>
          </cell>
          <cell r="F5" t="str">
            <v xml:space="preserve">MAJOR (2) </v>
          </cell>
          <cell r="H5" t="str">
            <v>Code Reviews</v>
          </cell>
          <cell r="K5" t="str">
            <v>Incomplete requirement</v>
          </cell>
        </row>
        <row r="6">
          <cell r="C6" t="str">
            <v>Code</v>
          </cell>
          <cell r="F6" t="str">
            <v xml:space="preserve">SIGNIFICANT (3) </v>
          </cell>
          <cell r="H6" t="str">
            <v>Unit Testing</v>
          </cell>
          <cell r="K6" t="str">
            <v>Wrong requirement</v>
          </cell>
        </row>
        <row r="7">
          <cell r="C7" t="str">
            <v>Test</v>
          </cell>
          <cell r="F7" t="str">
            <v xml:space="preserve">MINOR (4) </v>
          </cell>
          <cell r="H7" t="str">
            <v>Component Integration Testing</v>
          </cell>
          <cell r="K7" t="str">
            <v xml:space="preserve">Other </v>
          </cell>
        </row>
        <row r="8">
          <cell r="C8" t="str">
            <v>Data Setup</v>
          </cell>
          <cell r="H8" t="str">
            <v>System Testing</v>
          </cell>
          <cell r="K8" t="str">
            <v>Missing requirement</v>
          </cell>
        </row>
        <row r="9">
          <cell r="C9" t="str">
            <v>Environment</v>
          </cell>
          <cell r="H9" t="str">
            <v>System Integration Testing</v>
          </cell>
          <cell r="K9" t="str">
            <v>Conflicting/Unreliable Interfaces</v>
          </cell>
        </row>
        <row r="10">
          <cell r="C10" t="str">
            <v>Deployment/Implementation</v>
          </cell>
          <cell r="H10" t="str">
            <v>Performance Testing</v>
          </cell>
          <cell r="K10" t="str">
            <v>Documentation error</v>
          </cell>
        </row>
        <row r="11">
          <cell r="C11" t="str">
            <v>Device/Hardware</v>
          </cell>
          <cell r="H11" t="str">
            <v>User Acceptance Test</v>
          </cell>
          <cell r="K11" t="str">
            <v>Inadequate Design Objects</v>
          </cell>
        </row>
        <row r="12">
          <cell r="C12" t="str">
            <v>Existing/Production</v>
          </cell>
          <cell r="H12" t="str">
            <v>Warranty Period</v>
          </cell>
          <cell r="K12" t="str">
            <v>Too Many Variables</v>
          </cell>
        </row>
        <row r="13">
          <cell r="C13" t="str">
            <v>End user Documentation</v>
          </cell>
          <cell r="H13" t="str">
            <v>Regression Test</v>
          </cell>
          <cell r="K13" t="str">
            <v>Wrong Algorithm</v>
          </cell>
        </row>
        <row r="14">
          <cell r="C14" t="str">
            <v>Initiate</v>
          </cell>
          <cell r="H14" t="str">
            <v>Issue/Risk</v>
          </cell>
          <cell r="K14" t="str">
            <v>Wrong Logic</v>
          </cell>
        </row>
        <row r="15">
          <cell r="C15" t="str">
            <v>Project Planning</v>
          </cell>
          <cell r="K15" t="str">
            <v>Wrong/Unreliable Connections</v>
          </cell>
        </row>
        <row r="16">
          <cell r="C16" t="str">
            <v>Project monitoring and control</v>
          </cell>
          <cell r="K16" t="str">
            <v>Other</v>
          </cell>
        </row>
        <row r="17">
          <cell r="K17" t="str">
            <v>Assignment Error / Uninitialized variable</v>
          </cell>
        </row>
        <row r="18">
          <cell r="K18" t="str">
            <v>Bad validation check</v>
          </cell>
        </row>
        <row r="19">
          <cell r="K19" t="str">
            <v>Case statement</v>
          </cell>
        </row>
        <row r="20">
          <cell r="K20" t="str">
            <v>Coding standard not followed</v>
          </cell>
        </row>
        <row r="21">
          <cell r="K21" t="str">
            <v>Documentation error</v>
          </cell>
        </row>
        <row r="22">
          <cell r="K22" t="str">
            <v>Exception handling</v>
          </cell>
        </row>
        <row r="23">
          <cell r="K23" t="str">
            <v>Garbage collection</v>
          </cell>
        </row>
        <row r="24">
          <cell r="K24" t="str">
            <v>Interface Error</v>
          </cell>
        </row>
        <row r="25">
          <cell r="K25" t="str">
            <v>Logic flow</v>
          </cell>
        </row>
        <row r="26">
          <cell r="K26" t="str">
            <v>Missing end statement</v>
          </cell>
        </row>
        <row r="27">
          <cell r="K27" t="str">
            <v>Missing logic</v>
          </cell>
        </row>
        <row r="28">
          <cell r="K28" t="str">
            <v>Parameter mismatch</v>
          </cell>
        </row>
        <row r="29">
          <cell r="K29" t="str">
            <v>Poor Commenting</v>
          </cell>
        </row>
        <row r="30">
          <cell r="K30" t="str">
            <v>Typo Errors</v>
          </cell>
        </row>
        <row r="31">
          <cell r="K31" t="str">
            <v>Wrong method called</v>
          </cell>
        </row>
        <row r="32">
          <cell r="K32" t="str">
            <v>Wrong variable used</v>
          </cell>
        </row>
        <row r="33">
          <cell r="K33" t="str">
            <v>Other</v>
          </cell>
        </row>
        <row r="34">
          <cell r="K34" t="str">
            <v>Boundary cases not addressed</v>
          </cell>
        </row>
        <row r="35">
          <cell r="K35" t="str">
            <v>Documentation error</v>
          </cell>
        </row>
        <row r="36">
          <cell r="K36" t="str">
            <v>Expected Results incomplete</v>
          </cell>
        </row>
        <row r="37">
          <cell r="K37" t="str">
            <v>Incomplete Test Case</v>
          </cell>
        </row>
        <row r="38">
          <cell r="K38" t="str">
            <v>Incorrect Test Case</v>
          </cell>
        </row>
        <row r="39">
          <cell r="K39" t="str">
            <v>Misinterpretation of requirements</v>
          </cell>
        </row>
        <row r="40">
          <cell r="K40" t="str">
            <v>Regression test cases incomplete</v>
          </cell>
        </row>
        <row r="41">
          <cell r="K41" t="str">
            <v>Test Case missing</v>
          </cell>
        </row>
        <row r="42">
          <cell r="K42" t="str">
            <v>Other</v>
          </cell>
        </row>
        <row r="43">
          <cell r="K43" t="str">
            <v>Data setup worngly</v>
          </cell>
        </row>
        <row r="44">
          <cell r="K44" t="str">
            <v>Data setup insufficient</v>
          </cell>
        </row>
        <row r="45">
          <cell r="K45" t="str">
            <v>Data not available</v>
          </cell>
        </row>
        <row r="46">
          <cell r="K46" t="str">
            <v>Environment not setup correctly</v>
          </cell>
        </row>
        <row r="47">
          <cell r="K47" t="str">
            <v>Environment not available</v>
          </cell>
        </row>
        <row r="48">
          <cell r="K48" t="str">
            <v>Hardware/device not available</v>
          </cell>
        </row>
        <row r="49">
          <cell r="K49" t="str">
            <v>Hardware/device does not support the functionality</v>
          </cell>
        </row>
        <row r="50">
          <cell r="K50" t="str">
            <v>Hardware/device not setup/configured correctly</v>
          </cell>
        </row>
        <row r="51">
          <cell r="K51" t="str">
            <v>Defect existed in the previous code</v>
          </cell>
        </row>
        <row r="52">
          <cell r="K52" t="str">
            <v>Production enviroment different from the testing environment</v>
          </cell>
        </row>
        <row r="53">
          <cell r="K53" t="str">
            <v>User instructions not updated clearly</v>
          </cell>
        </row>
        <row r="54">
          <cell r="K54" t="str">
            <v>Documentation error</v>
          </cell>
        </row>
        <row r="55">
          <cell r="K55" t="str">
            <v>Insufficient Information</v>
          </cell>
        </row>
        <row r="56">
          <cell r="K56" t="str">
            <v>Poor Understandability</v>
          </cell>
        </row>
        <row r="57">
          <cell r="K57" t="str">
            <v>Poor User Interface</v>
          </cell>
        </row>
        <row r="58">
          <cell r="K58" t="str">
            <v>Wrong Operation Flow</v>
          </cell>
        </row>
        <row r="59">
          <cell r="K59" t="str">
            <v>Other</v>
          </cell>
        </row>
        <row r="60">
          <cell r="K60" t="str">
            <v>Wrong Interpretation</v>
          </cell>
        </row>
        <row r="61">
          <cell r="K61" t="str">
            <v>Language Context Errors</v>
          </cell>
        </row>
        <row r="62">
          <cell r="K62" t="str">
            <v>Typo Errors</v>
          </cell>
        </row>
        <row r="63">
          <cell r="K63" t="str">
            <v>Grammatical Errors</v>
          </cell>
        </row>
        <row r="64">
          <cell r="K64" t="str">
            <v>Other</v>
          </cell>
        </row>
        <row r="65">
          <cell r="K65" t="str">
            <v>Business/Organizational</v>
          </cell>
        </row>
        <row r="66">
          <cell r="K66" t="str">
            <v>Scope</v>
          </cell>
        </row>
        <row r="67">
          <cell r="K67" t="str">
            <v>Project Team</v>
          </cell>
        </row>
        <row r="68">
          <cell r="K68" t="str">
            <v>Design/Technology</v>
          </cell>
        </row>
        <row r="69">
          <cell r="K69" t="str">
            <v>Implementation Impact</v>
          </cell>
        </row>
        <row r="70">
          <cell r="K70" t="str">
            <v>Environmental/Infrastructure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ew Form"/>
      <sheetName val="DefectTypes"/>
      <sheetName val="CausalCode"/>
    </sheet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2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RICE"/>
      <sheetName val="Effort"/>
      <sheetName val="Complexity"/>
      <sheetName val="Vers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rofile"/>
      <sheetName val="Risks and Assumptions"/>
      <sheetName val="Guidelines"/>
      <sheetName val="Risks"/>
      <sheetName val="RPN Trend"/>
      <sheetName val="Mitigation Plan"/>
      <sheetName val="Assumptions"/>
      <sheetName val="Revision History"/>
      <sheetName val="Swap"/>
    </sheetNames>
    <sheetDataSet>
      <sheetData sheetId="0" refreshError="1"/>
      <sheetData sheetId="1" refreshError="1"/>
      <sheetData sheetId="2">
        <row r="4">
          <cell r="B4" t="str">
            <v>Causes External Customer Dissatisfaction</v>
          </cell>
          <cell r="D4" t="str">
            <v>Cannot be detected until it has hit the project</v>
          </cell>
        </row>
        <row r="5">
          <cell r="B5" t="str">
            <v>Leads to addition of resources or schedule slippage</v>
          </cell>
          <cell r="D5" t="str">
            <v>Visible only to BUH/DM</v>
          </cell>
        </row>
        <row r="6">
          <cell r="B6" t="str">
            <v>Causes Project Team to work extended hours</v>
          </cell>
          <cell r="D6" t="str">
            <v xml:space="preserve">Visible only to PMs </v>
          </cell>
        </row>
        <row r="7">
          <cell r="B7" t="str">
            <v>Leads to unavailability of team members for taking up other organizational activities</v>
          </cell>
          <cell r="D7" t="str">
            <v>Requires additional effort for detection by the team</v>
          </cell>
        </row>
        <row r="8">
          <cell r="B8" t="str">
            <v>Doesnot affect schedule and effort</v>
          </cell>
          <cell r="D8" t="str">
            <v>Evident to the entire team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rofile"/>
      <sheetName val="PSR Project Data"/>
      <sheetName val="QCR Project Data"/>
      <sheetName val="Deliverables Data"/>
      <sheetName val="Project_DB"/>
      <sheetName val="Causal Analysis"/>
      <sheetName val="Revi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ffort"/>
      <sheetName val="WBS"/>
      <sheetName val="Parameters"/>
      <sheetName val="Sheet1"/>
    </sheetNames>
    <sheetDataSet>
      <sheetData sheetId="0"/>
      <sheetData sheetId="1">
        <row r="48">
          <cell r="H48">
            <v>6625</v>
          </cell>
        </row>
        <row r="98">
          <cell r="H98">
            <v>0</v>
          </cell>
        </row>
        <row r="156">
          <cell r="H15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42"/>
  <sheetViews>
    <sheetView tabSelected="1" workbookViewId="0">
      <selection activeCell="M1" sqref="M1:O1"/>
    </sheetView>
  </sheetViews>
  <sheetFormatPr defaultColWidth="8.88671875" defaultRowHeight="13.2"/>
  <cols>
    <col min="1" max="1" width="2.88671875" style="24" customWidth="1"/>
    <col min="2" max="2" width="22" style="26" customWidth="1"/>
    <col min="3" max="4" width="8.88671875" style="24"/>
    <col min="5" max="5" width="11.88671875" style="24" customWidth="1"/>
    <col min="6" max="6" width="8.88671875" style="24"/>
    <col min="7" max="7" width="8.109375" style="24" customWidth="1"/>
    <col min="8" max="8" width="12.44140625" style="24" customWidth="1"/>
    <col min="9" max="9" width="14.5546875" style="24" customWidth="1"/>
    <col min="10" max="10" width="11.109375" style="24" customWidth="1"/>
    <col min="11" max="12" width="8.88671875" style="24"/>
    <col min="13" max="13" width="5.6640625" style="24" customWidth="1"/>
    <col min="14" max="14" width="8.88671875" style="24"/>
    <col min="15" max="15" width="2.88671875" style="24" customWidth="1"/>
    <col min="16" max="16384" width="8.88671875" style="24"/>
  </cols>
  <sheetData>
    <row r="1" spans="2:16" s="83" customFormat="1" ht="49.2" customHeight="1" thickBot="1">
      <c r="B1" s="193" t="s">
        <v>72</v>
      </c>
      <c r="C1" s="194"/>
      <c r="D1" s="194"/>
      <c r="E1" s="194"/>
      <c r="F1" s="194"/>
      <c r="G1" s="194"/>
      <c r="H1" s="194"/>
      <c r="I1" s="194"/>
      <c r="J1" s="194"/>
      <c r="K1" s="194"/>
      <c r="L1" s="195"/>
      <c r="M1" s="196" t="s">
        <v>171</v>
      </c>
      <c r="N1" s="197"/>
      <c r="O1" s="198"/>
    </row>
    <row r="2" spans="2:16" ht="12.75" customHeight="1">
      <c r="B2" s="200" t="s">
        <v>59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  <c r="P2" s="27"/>
    </row>
    <row r="3" spans="2:16" ht="12.7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7"/>
    </row>
    <row r="4" spans="2:16" s="25" customFormat="1" ht="6.75" customHeight="1">
      <c r="B4" s="163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5"/>
    </row>
    <row r="5" spans="2:16" ht="7.5" customHeight="1">
      <c r="B5" s="16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8"/>
    </row>
    <row r="6" spans="2:16" ht="18" customHeight="1">
      <c r="B6" s="85" t="s">
        <v>60</v>
      </c>
      <c r="C6" s="172" t="s">
        <v>0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16" ht="30.75" customHeight="1">
      <c r="B7" s="86" t="s">
        <v>61</v>
      </c>
      <c r="C7" s="172" t="s">
        <v>38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</row>
    <row r="8" spans="2:16" ht="18" customHeight="1">
      <c r="B8" s="174" t="s">
        <v>9</v>
      </c>
      <c r="C8" s="175"/>
      <c r="D8" s="175"/>
      <c r="E8" s="175"/>
      <c r="F8" s="175"/>
      <c r="G8" s="28"/>
      <c r="H8" s="176" t="s">
        <v>10</v>
      </c>
      <c r="I8" s="176"/>
      <c r="J8" s="176"/>
      <c r="K8" s="176"/>
      <c r="L8" s="176"/>
      <c r="M8" s="26"/>
      <c r="N8" s="26"/>
      <c r="O8" s="87"/>
    </row>
    <row r="9" spans="2:16" ht="18" customHeight="1">
      <c r="B9" s="88"/>
      <c r="C9" s="177" t="s">
        <v>1</v>
      </c>
      <c r="D9" s="177"/>
      <c r="E9" s="177"/>
      <c r="F9" s="177"/>
      <c r="G9" s="29"/>
      <c r="H9" s="35"/>
      <c r="I9" s="36" t="s">
        <v>1</v>
      </c>
      <c r="J9" s="37"/>
      <c r="K9" s="36"/>
      <c r="L9" s="36"/>
      <c r="M9" s="26"/>
      <c r="N9" s="26"/>
      <c r="O9" s="87"/>
    </row>
    <row r="10" spans="2:16" ht="18" customHeight="1">
      <c r="B10" s="89" t="s">
        <v>2</v>
      </c>
      <c r="C10" s="31" t="s">
        <v>3</v>
      </c>
      <c r="D10" s="31" t="s">
        <v>4</v>
      </c>
      <c r="E10" s="31" t="s">
        <v>56</v>
      </c>
      <c r="F10" s="31" t="s">
        <v>39</v>
      </c>
      <c r="G10" s="26"/>
      <c r="H10" s="38" t="s">
        <v>2</v>
      </c>
      <c r="I10" s="31" t="s">
        <v>3</v>
      </c>
      <c r="J10" s="31" t="s">
        <v>4</v>
      </c>
      <c r="K10" s="31" t="s">
        <v>57</v>
      </c>
      <c r="L10" s="31" t="s">
        <v>43</v>
      </c>
      <c r="M10" s="26"/>
      <c r="N10" s="26"/>
      <c r="O10" s="87"/>
    </row>
    <row r="11" spans="2:16" ht="18" customHeight="1">
      <c r="B11" s="89" t="s">
        <v>5</v>
      </c>
      <c r="C11" s="31" t="s">
        <v>6</v>
      </c>
      <c r="D11" s="31" t="s">
        <v>6</v>
      </c>
      <c r="E11" s="31" t="s">
        <v>7</v>
      </c>
      <c r="F11" s="31" t="s">
        <v>7</v>
      </c>
      <c r="G11" s="26"/>
      <c r="H11" s="38" t="s">
        <v>5</v>
      </c>
      <c r="I11" s="31" t="s">
        <v>6</v>
      </c>
      <c r="J11" s="31" t="s">
        <v>6</v>
      </c>
      <c r="K11" s="31" t="s">
        <v>7</v>
      </c>
      <c r="L11" s="31" t="s">
        <v>7</v>
      </c>
      <c r="M11" s="26"/>
      <c r="N11" s="26"/>
      <c r="O11" s="87"/>
    </row>
    <row r="12" spans="2:16" ht="18" customHeight="1">
      <c r="B12" s="90" t="s">
        <v>11</v>
      </c>
      <c r="C12" s="31" t="s">
        <v>6</v>
      </c>
      <c r="D12" s="31" t="s">
        <v>7</v>
      </c>
      <c r="E12" s="31" t="s">
        <v>8</v>
      </c>
      <c r="F12" s="31" t="s">
        <v>8</v>
      </c>
      <c r="G12" s="26"/>
      <c r="H12" s="52" t="s">
        <v>11</v>
      </c>
      <c r="I12" s="31" t="s">
        <v>6</v>
      </c>
      <c r="J12" s="31" t="s">
        <v>7</v>
      </c>
      <c r="K12" s="31" t="s">
        <v>8</v>
      </c>
      <c r="L12" s="31" t="s">
        <v>8</v>
      </c>
      <c r="M12" s="26"/>
      <c r="N12" s="26"/>
      <c r="O12" s="87"/>
    </row>
    <row r="13" spans="2:16" ht="18" customHeight="1">
      <c r="B13" s="91" t="s">
        <v>41</v>
      </c>
      <c r="C13" s="31" t="s">
        <v>7</v>
      </c>
      <c r="D13" s="31" t="s">
        <v>8</v>
      </c>
      <c r="E13" s="31" t="s">
        <v>8</v>
      </c>
      <c r="F13" s="31" t="s">
        <v>40</v>
      </c>
      <c r="G13" s="26"/>
      <c r="H13" s="51" t="s">
        <v>41</v>
      </c>
      <c r="I13" s="31" t="s">
        <v>7</v>
      </c>
      <c r="J13" s="31" t="s">
        <v>8</v>
      </c>
      <c r="K13" s="31" t="s">
        <v>8</v>
      </c>
      <c r="L13" s="31" t="s">
        <v>40</v>
      </c>
      <c r="M13" s="26"/>
      <c r="N13" s="26"/>
      <c r="O13" s="87"/>
    </row>
    <row r="14" spans="2:16" ht="18" customHeight="1">
      <c r="B14" s="89" t="s">
        <v>42</v>
      </c>
      <c r="C14" s="31" t="s">
        <v>8</v>
      </c>
      <c r="D14" s="31" t="s">
        <v>40</v>
      </c>
      <c r="E14" s="31" t="s">
        <v>40</v>
      </c>
      <c r="F14" s="31" t="s">
        <v>40</v>
      </c>
      <c r="G14" s="39"/>
      <c r="H14" s="38" t="s">
        <v>44</v>
      </c>
      <c r="I14" s="31" t="s">
        <v>8</v>
      </c>
      <c r="J14" s="31" t="s">
        <v>40</v>
      </c>
      <c r="K14" s="31" t="s">
        <v>40</v>
      </c>
      <c r="L14" s="31" t="s">
        <v>40</v>
      </c>
      <c r="M14" s="39"/>
      <c r="N14" s="39"/>
      <c r="O14" s="92"/>
    </row>
    <row r="15" spans="2:16" ht="11.25" customHeight="1"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1"/>
    </row>
    <row r="16" spans="2:16" ht="7.5" customHeight="1">
      <c r="B16" s="178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80"/>
    </row>
    <row r="17" spans="2:15" ht="30.75" customHeight="1">
      <c r="B17" s="85" t="s">
        <v>62</v>
      </c>
      <c r="C17" s="172" t="s">
        <v>14</v>
      </c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3"/>
    </row>
    <row r="18" spans="2:15" ht="12.75" customHeight="1">
      <c r="B18" s="93"/>
      <c r="C18" s="28"/>
      <c r="D18" s="28"/>
      <c r="E18" s="208" t="s">
        <v>26</v>
      </c>
      <c r="F18" s="208"/>
      <c r="G18" s="208"/>
      <c r="H18" s="208"/>
      <c r="I18" s="208"/>
      <c r="J18" s="46"/>
      <c r="K18" s="46"/>
      <c r="L18" s="46"/>
      <c r="M18" s="42"/>
      <c r="N18" s="42"/>
      <c r="O18" s="87"/>
    </row>
    <row r="19" spans="2:15" ht="15" customHeight="1">
      <c r="B19" s="93"/>
      <c r="C19" s="26"/>
      <c r="D19" s="26"/>
      <c r="E19" s="30"/>
      <c r="F19" s="209" t="s">
        <v>1</v>
      </c>
      <c r="G19" s="209"/>
      <c r="H19" s="209"/>
      <c r="I19" s="209"/>
      <c r="J19" s="26"/>
      <c r="K19" s="26"/>
      <c r="L19" s="44"/>
      <c r="M19" s="42"/>
      <c r="N19" s="42"/>
      <c r="O19" s="87"/>
    </row>
    <row r="20" spans="2:15" ht="18.75" customHeight="1">
      <c r="B20" s="93"/>
      <c r="C20" s="26"/>
      <c r="D20" s="26"/>
      <c r="E20" s="32" t="s">
        <v>27</v>
      </c>
      <c r="F20" s="40" t="s">
        <v>6</v>
      </c>
      <c r="G20" s="40" t="s">
        <v>7</v>
      </c>
      <c r="H20" s="40" t="s">
        <v>8</v>
      </c>
      <c r="I20" s="40" t="s">
        <v>40</v>
      </c>
      <c r="J20" s="26"/>
      <c r="K20" s="26"/>
      <c r="L20" s="45"/>
      <c r="M20" s="42"/>
      <c r="N20" s="42"/>
      <c r="O20" s="87"/>
    </row>
    <row r="21" spans="2:15" ht="18" customHeight="1">
      <c r="B21" s="93"/>
      <c r="C21" s="26"/>
      <c r="D21" s="26"/>
      <c r="E21" s="32" t="s">
        <v>12</v>
      </c>
      <c r="F21" s="31">
        <v>1</v>
      </c>
      <c r="G21" s="31">
        <v>2</v>
      </c>
      <c r="H21" s="31">
        <v>3</v>
      </c>
      <c r="I21" s="31">
        <v>6</v>
      </c>
      <c r="J21" s="26"/>
      <c r="K21" s="26"/>
      <c r="L21" s="45"/>
      <c r="M21" s="42"/>
      <c r="N21" s="42"/>
      <c r="O21" s="87"/>
    </row>
    <row r="22" spans="2:15" ht="25.5" customHeight="1">
      <c r="B22" s="93"/>
      <c r="C22" s="26"/>
      <c r="D22" s="26"/>
      <c r="E22" s="33" t="s">
        <v>13</v>
      </c>
      <c r="F22" s="31">
        <v>2</v>
      </c>
      <c r="G22" s="31">
        <v>5</v>
      </c>
      <c r="H22" s="31">
        <v>8</v>
      </c>
      <c r="I22" s="31">
        <v>16</v>
      </c>
      <c r="J22" s="26"/>
      <c r="K22" s="26"/>
      <c r="L22" s="45"/>
      <c r="M22" s="42"/>
      <c r="N22" s="42"/>
      <c r="O22" s="87"/>
    </row>
    <row r="23" spans="2:15" ht="18" customHeight="1">
      <c r="B23" s="93"/>
      <c r="C23" s="26"/>
      <c r="D23" s="26"/>
      <c r="E23" s="34" t="s">
        <v>28</v>
      </c>
      <c r="F23" s="31">
        <v>4</v>
      </c>
      <c r="G23" s="31">
        <v>6</v>
      </c>
      <c r="H23" s="31">
        <v>10</v>
      </c>
      <c r="I23" s="31">
        <v>20</v>
      </c>
      <c r="J23" s="26"/>
      <c r="K23" s="26"/>
      <c r="L23" s="45"/>
      <c r="M23" s="42"/>
      <c r="N23" s="42"/>
      <c r="O23" s="87"/>
    </row>
    <row r="24" spans="2:15" ht="18" customHeight="1">
      <c r="B24" s="94"/>
      <c r="C24" s="39"/>
      <c r="D24" s="39"/>
      <c r="E24" s="32" t="s">
        <v>42</v>
      </c>
      <c r="F24" s="31">
        <v>8</v>
      </c>
      <c r="G24" s="31">
        <v>12</v>
      </c>
      <c r="H24" s="31">
        <v>18</v>
      </c>
      <c r="I24" s="31">
        <v>24</v>
      </c>
      <c r="J24" s="39"/>
      <c r="K24" s="39"/>
      <c r="L24" s="47"/>
      <c r="M24" s="43"/>
      <c r="N24" s="43"/>
      <c r="O24" s="92"/>
    </row>
    <row r="25" spans="2:15" ht="9.75" customHeight="1">
      <c r="B25" s="190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2"/>
    </row>
    <row r="26" spans="2:15" ht="8.25" customHeight="1"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3"/>
    </row>
    <row r="27" spans="2:15" ht="30" customHeight="1">
      <c r="B27" s="85" t="s">
        <v>63</v>
      </c>
      <c r="C27" s="184" t="s">
        <v>15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6"/>
    </row>
    <row r="28" spans="2:15" ht="9.75" customHeight="1"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9"/>
    </row>
    <row r="29" spans="2:15" ht="36" customHeight="1">
      <c r="B29" s="85" t="s">
        <v>64</v>
      </c>
      <c r="C29" s="172" t="s">
        <v>16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3"/>
    </row>
    <row r="30" spans="2:15" ht="33.75" customHeight="1">
      <c r="B30" s="93"/>
      <c r="C30" s="207" t="s">
        <v>17</v>
      </c>
      <c r="D30" s="207"/>
      <c r="E30" s="207"/>
      <c r="F30" s="41" t="s">
        <v>18</v>
      </c>
      <c r="G30" s="41" t="s">
        <v>19</v>
      </c>
      <c r="H30" s="41" t="s">
        <v>20</v>
      </c>
      <c r="I30" s="41" t="s">
        <v>21</v>
      </c>
      <c r="J30" s="41" t="s">
        <v>22</v>
      </c>
      <c r="K30" s="26"/>
      <c r="L30" s="45"/>
      <c r="M30" s="42"/>
      <c r="N30" s="42"/>
      <c r="O30" s="87"/>
    </row>
    <row r="31" spans="2:15" ht="19.5" customHeight="1">
      <c r="B31" s="93"/>
      <c r="C31" s="206" t="s">
        <v>23</v>
      </c>
      <c r="D31" s="206"/>
      <c r="E31" s="206"/>
      <c r="F31" s="31" t="s">
        <v>18</v>
      </c>
      <c r="G31" s="31" t="s">
        <v>19</v>
      </c>
      <c r="H31" s="31" t="s">
        <v>20</v>
      </c>
      <c r="I31" s="31" t="s">
        <v>21</v>
      </c>
      <c r="J31" s="31" t="s">
        <v>22</v>
      </c>
      <c r="K31" s="26"/>
      <c r="L31" s="45"/>
      <c r="M31" s="42"/>
      <c r="N31" s="42"/>
      <c r="O31" s="87"/>
    </row>
    <row r="32" spans="2:15" ht="14.4">
      <c r="B32" s="94"/>
      <c r="C32" s="199" t="s">
        <v>24</v>
      </c>
      <c r="D32" s="199"/>
      <c r="E32" s="199"/>
      <c r="F32" s="84">
        <v>6</v>
      </c>
      <c r="G32" s="84">
        <v>7</v>
      </c>
      <c r="H32" s="84">
        <v>8</v>
      </c>
      <c r="I32" s="84">
        <v>12</v>
      </c>
      <c r="J32" s="84">
        <v>15</v>
      </c>
      <c r="K32" s="39"/>
      <c r="L32" s="47"/>
      <c r="M32" s="43"/>
      <c r="N32" s="43"/>
      <c r="O32" s="92"/>
    </row>
    <row r="33" spans="2:15" ht="10.5" customHeight="1">
      <c r="B33" s="9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92"/>
    </row>
    <row r="34" spans="2:15" ht="10.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3"/>
    </row>
    <row r="35" spans="2:15" ht="14.4">
      <c r="B35" s="85" t="s">
        <v>65</v>
      </c>
      <c r="C35" s="184" t="s">
        <v>25</v>
      </c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6"/>
    </row>
    <row r="36" spans="2:15">
      <c r="B36" s="166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8"/>
    </row>
    <row r="37" spans="2:15">
      <c r="B37" s="93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87"/>
    </row>
    <row r="38" spans="2:15">
      <c r="B38" s="95" t="s">
        <v>68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87"/>
    </row>
    <row r="39" spans="2:15" ht="39" customHeight="1">
      <c r="B39" s="157" t="s">
        <v>69</v>
      </c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9"/>
    </row>
    <row r="40" spans="2:15">
      <c r="B40" s="93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87"/>
    </row>
    <row r="41" spans="2:15">
      <c r="B41" s="95" t="s">
        <v>70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87"/>
    </row>
    <row r="42" spans="2:15" ht="13.8" thickBot="1">
      <c r="B42" s="160" t="s">
        <v>71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2"/>
    </row>
  </sheetData>
  <mergeCells count="28">
    <mergeCell ref="B1:L1"/>
    <mergeCell ref="M1:O1"/>
    <mergeCell ref="C32:E32"/>
    <mergeCell ref="B34:O34"/>
    <mergeCell ref="C35:O35"/>
    <mergeCell ref="C17:O17"/>
    <mergeCell ref="B2:O3"/>
    <mergeCell ref="C31:E31"/>
    <mergeCell ref="C30:E30"/>
    <mergeCell ref="E18:I18"/>
    <mergeCell ref="F19:I19"/>
    <mergeCell ref="C29:O29"/>
    <mergeCell ref="B39:O39"/>
    <mergeCell ref="B42:O42"/>
    <mergeCell ref="B4:O4"/>
    <mergeCell ref="B5:O5"/>
    <mergeCell ref="B15:O15"/>
    <mergeCell ref="C6:O6"/>
    <mergeCell ref="C7:O7"/>
    <mergeCell ref="B8:F8"/>
    <mergeCell ref="H8:L8"/>
    <mergeCell ref="C9:F9"/>
    <mergeCell ref="B16:O16"/>
    <mergeCell ref="B26:O26"/>
    <mergeCell ref="C27:O27"/>
    <mergeCell ref="B28:O28"/>
    <mergeCell ref="B36:O36"/>
    <mergeCell ref="B25:O25"/>
  </mergeCells>
  <pageMargins left="0.7" right="0.7" top="0.75" bottom="0.75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R34"/>
  <sheetViews>
    <sheetView zoomScale="70" zoomScaleNormal="70" workbookViewId="0">
      <pane ySplit="1" topLeftCell="A2" activePane="bottomLeft" state="frozen"/>
      <selection pane="bottomLeft" activeCell="I1" sqref="I1:J1"/>
    </sheetView>
  </sheetViews>
  <sheetFormatPr defaultColWidth="9.109375" defaultRowHeight="15.6"/>
  <cols>
    <col min="1" max="1" width="6.88671875" style="49" customWidth="1"/>
    <col min="2" max="2" width="5.21875" style="49" customWidth="1"/>
    <col min="3" max="3" width="30.6640625" style="49" customWidth="1"/>
    <col min="4" max="4" width="30.33203125" style="50" customWidth="1"/>
    <col min="5" max="5" width="27.109375" style="49" customWidth="1"/>
    <col min="6" max="6" width="10.5546875" style="49" customWidth="1"/>
    <col min="7" max="7" width="9.109375" style="49"/>
    <col min="8" max="8" width="10.5546875" style="49" customWidth="1"/>
    <col min="9" max="10" width="9.109375" style="49"/>
    <col min="11" max="11" width="3" style="78" hidden="1" customWidth="1"/>
    <col min="12" max="12" width="10.109375" style="79" hidden="1" customWidth="1"/>
    <col min="13" max="15" width="9.109375" style="79" hidden="1" customWidth="1"/>
    <col min="16" max="16" width="10" style="79" hidden="1" customWidth="1"/>
    <col min="17" max="17" width="0" style="78" hidden="1" customWidth="1"/>
    <col min="18" max="18" width="9.109375" style="78"/>
    <col min="19" max="16384" width="9.109375" style="49"/>
  </cols>
  <sheetData>
    <row r="1" spans="2:16" ht="54.6" customHeight="1" thickBot="1">
      <c r="B1" s="218" t="s">
        <v>169</v>
      </c>
      <c r="C1" s="219"/>
      <c r="D1" s="219"/>
      <c r="E1" s="219"/>
      <c r="F1" s="219"/>
      <c r="G1" s="219"/>
      <c r="H1" s="220"/>
      <c r="I1" s="213" t="s">
        <v>172</v>
      </c>
      <c r="J1" s="214"/>
    </row>
    <row r="2" spans="2:16">
      <c r="B2" s="152"/>
      <c r="C2" s="153"/>
      <c r="D2" s="153"/>
      <c r="E2" s="153"/>
      <c r="F2" s="215" t="s">
        <v>115</v>
      </c>
      <c r="G2" s="215"/>
      <c r="H2" s="215"/>
      <c r="I2" s="215"/>
      <c r="J2" s="215"/>
    </row>
    <row r="3" spans="2:16" ht="31.2">
      <c r="B3" s="154" t="s">
        <v>116</v>
      </c>
      <c r="C3" s="155" t="s">
        <v>117</v>
      </c>
      <c r="D3" s="155" t="s">
        <v>118</v>
      </c>
      <c r="E3" s="155" t="s">
        <v>119</v>
      </c>
      <c r="F3" s="155" t="s">
        <v>120</v>
      </c>
      <c r="G3" s="155" t="s">
        <v>30</v>
      </c>
      <c r="H3" s="155" t="s">
        <v>121</v>
      </c>
      <c r="I3" s="155" t="s">
        <v>44</v>
      </c>
      <c r="J3" s="155" t="s">
        <v>85</v>
      </c>
      <c r="L3" s="80"/>
      <c r="M3" s="80" t="s">
        <v>6</v>
      </c>
      <c r="N3" s="80" t="s">
        <v>7</v>
      </c>
      <c r="O3" s="80" t="s">
        <v>8</v>
      </c>
      <c r="P3" s="80" t="s">
        <v>40</v>
      </c>
    </row>
    <row r="4" spans="2:16">
      <c r="B4" s="59">
        <v>1</v>
      </c>
      <c r="C4" s="60" t="s">
        <v>122</v>
      </c>
      <c r="D4" s="60"/>
      <c r="E4" s="60"/>
      <c r="F4" s="61" t="s">
        <v>123</v>
      </c>
      <c r="G4" s="61"/>
      <c r="H4" s="62" t="s">
        <v>123</v>
      </c>
      <c r="I4" s="62"/>
      <c r="J4" s="61"/>
      <c r="L4" s="81" t="s">
        <v>120</v>
      </c>
      <c r="M4" s="82">
        <f>COUNTIF(F4:F33, "SIMPLE")</f>
        <v>7</v>
      </c>
      <c r="N4" s="82">
        <f>COUNTIF(F4:F33, "MEDIUM")</f>
        <v>11</v>
      </c>
      <c r="O4" s="82">
        <f>COUNTIF(F4:F33, "COMPLEX")</f>
        <v>2</v>
      </c>
      <c r="P4" s="82">
        <f>COUNTIF(F4:F33, "HIGHLY COMPLEX")</f>
        <v>1</v>
      </c>
    </row>
    <row r="5" spans="2:16">
      <c r="B5" s="59">
        <v>2</v>
      </c>
      <c r="C5" s="60" t="s">
        <v>124</v>
      </c>
      <c r="D5" s="60"/>
      <c r="E5" s="60"/>
      <c r="F5" s="61" t="s">
        <v>123</v>
      </c>
      <c r="G5" s="61"/>
      <c r="H5" s="62" t="s">
        <v>123</v>
      </c>
      <c r="I5" s="62"/>
      <c r="J5" s="61"/>
      <c r="L5" s="81" t="s">
        <v>30</v>
      </c>
      <c r="M5" s="82">
        <f>COUNTIF(G4:G33, "SIMPLE")</f>
        <v>1</v>
      </c>
      <c r="N5" s="82">
        <f>COUNTIF(G4:G33, "MEDIUM")</f>
        <v>7</v>
      </c>
      <c r="O5" s="82">
        <f>COUNTIF(G4:G33, "COMPLEX")</f>
        <v>1</v>
      </c>
      <c r="P5" s="82">
        <f>COUNTIF(G4:G33, "HIGHLY COMPLEX")</f>
        <v>1</v>
      </c>
    </row>
    <row r="6" spans="2:16">
      <c r="B6" s="59">
        <v>3</v>
      </c>
      <c r="C6" s="60" t="s">
        <v>125</v>
      </c>
      <c r="D6" s="60"/>
      <c r="E6" s="60"/>
      <c r="F6" s="62" t="s">
        <v>123</v>
      </c>
      <c r="G6" s="61"/>
      <c r="H6" s="62" t="s">
        <v>126</v>
      </c>
      <c r="I6" s="62"/>
      <c r="J6" s="61"/>
      <c r="L6" s="81" t="s">
        <v>121</v>
      </c>
      <c r="M6" s="82">
        <f>COUNTIF(H4:H33, "SIMPLE")</f>
        <v>3</v>
      </c>
      <c r="N6" s="82">
        <f>COUNTIF(H4:H33, "MEDIUM")</f>
        <v>19</v>
      </c>
      <c r="O6" s="82">
        <f>COUNTIF(H4:H33, "COMPLEX")</f>
        <v>5</v>
      </c>
      <c r="P6" s="82">
        <f>COUNTIF(H4:H33, "HIGHLY COMPLEX")</f>
        <v>1</v>
      </c>
    </row>
    <row r="7" spans="2:16">
      <c r="B7" s="59">
        <v>4</v>
      </c>
      <c r="C7" s="60" t="s">
        <v>127</v>
      </c>
      <c r="D7" s="60"/>
      <c r="E7" s="60"/>
      <c r="F7" s="61" t="s">
        <v>123</v>
      </c>
      <c r="G7" s="61"/>
      <c r="H7" s="62" t="s">
        <v>126</v>
      </c>
      <c r="I7" s="62"/>
      <c r="J7" s="61"/>
      <c r="L7" s="81" t="s">
        <v>44</v>
      </c>
      <c r="M7" s="82">
        <f>COUNTIF(I4:I33, "SIMPLE")</f>
        <v>1</v>
      </c>
      <c r="N7" s="82">
        <f>COUNTIF(I4:I33, "MEDIUM")</f>
        <v>1</v>
      </c>
      <c r="O7" s="82">
        <f>COUNTIF(I4:I33, "COMPLEX")</f>
        <v>1</v>
      </c>
      <c r="P7" s="82">
        <f>COUNTIF(I4:I33, "HIGHLY COMPLEX")</f>
        <v>1</v>
      </c>
    </row>
    <row r="8" spans="2:16">
      <c r="B8" s="216">
        <v>5</v>
      </c>
      <c r="C8" s="217" t="s">
        <v>128</v>
      </c>
      <c r="D8" s="60" t="s">
        <v>129</v>
      </c>
      <c r="E8" s="60" t="s">
        <v>130</v>
      </c>
      <c r="F8" s="61" t="s">
        <v>126</v>
      </c>
      <c r="G8" s="61"/>
      <c r="H8" s="62" t="s">
        <v>126</v>
      </c>
      <c r="I8" s="62"/>
      <c r="J8" s="61"/>
    </row>
    <row r="9" spans="2:16">
      <c r="B9" s="216"/>
      <c r="C9" s="217"/>
      <c r="D9" s="60" t="s">
        <v>131</v>
      </c>
      <c r="E9" s="60" t="s">
        <v>130</v>
      </c>
      <c r="F9" s="62" t="s">
        <v>126</v>
      </c>
      <c r="G9" s="61"/>
      <c r="H9" s="62" t="s">
        <v>126</v>
      </c>
      <c r="I9" s="62"/>
      <c r="J9" s="61"/>
    </row>
    <row r="10" spans="2:16">
      <c r="B10" s="216"/>
      <c r="C10" s="217"/>
      <c r="D10" s="60" t="s">
        <v>132</v>
      </c>
      <c r="E10" s="60" t="s">
        <v>130</v>
      </c>
      <c r="F10" s="61" t="s">
        <v>126</v>
      </c>
      <c r="G10" s="61"/>
      <c r="H10" s="62" t="s">
        <v>126</v>
      </c>
      <c r="I10" s="62"/>
      <c r="J10" s="61"/>
    </row>
    <row r="11" spans="2:16">
      <c r="B11" s="216"/>
      <c r="C11" s="217"/>
      <c r="D11" s="60" t="s">
        <v>133</v>
      </c>
      <c r="E11" s="60" t="s">
        <v>130</v>
      </c>
      <c r="F11" s="61" t="s">
        <v>126</v>
      </c>
      <c r="G11" s="61"/>
      <c r="H11" s="62" t="s">
        <v>126</v>
      </c>
      <c r="I11" s="62"/>
      <c r="J11" s="61"/>
    </row>
    <row r="12" spans="2:16">
      <c r="B12" s="216"/>
      <c r="C12" s="217"/>
      <c r="D12" s="60" t="s">
        <v>134</v>
      </c>
      <c r="E12" s="60" t="s">
        <v>135</v>
      </c>
      <c r="F12" s="61" t="s">
        <v>126</v>
      </c>
      <c r="G12" s="61"/>
      <c r="H12" s="62" t="s">
        <v>126</v>
      </c>
      <c r="I12" s="62"/>
      <c r="J12" s="61"/>
    </row>
    <row r="13" spans="2:16" ht="52.8">
      <c r="B13" s="216"/>
      <c r="C13" s="217"/>
      <c r="D13" s="60" t="s">
        <v>136</v>
      </c>
      <c r="E13" s="63" t="s">
        <v>137</v>
      </c>
      <c r="F13" s="61" t="s">
        <v>138</v>
      </c>
      <c r="G13" s="61"/>
      <c r="H13" s="62" t="s">
        <v>138</v>
      </c>
      <c r="I13" s="62"/>
      <c r="J13" s="61"/>
    </row>
    <row r="14" spans="2:16">
      <c r="B14" s="216">
        <v>6</v>
      </c>
      <c r="C14" s="217" t="s">
        <v>30</v>
      </c>
      <c r="D14" s="60" t="s">
        <v>139</v>
      </c>
      <c r="E14" s="60" t="s">
        <v>140</v>
      </c>
      <c r="F14" s="61"/>
      <c r="G14" s="61" t="s">
        <v>126</v>
      </c>
      <c r="H14" s="61" t="s">
        <v>126</v>
      </c>
      <c r="I14" s="61"/>
      <c r="J14" s="61"/>
    </row>
    <row r="15" spans="2:16">
      <c r="B15" s="216"/>
      <c r="C15" s="217"/>
      <c r="D15" s="60" t="s">
        <v>141</v>
      </c>
      <c r="E15" s="60" t="s">
        <v>140</v>
      </c>
      <c r="F15" s="61"/>
      <c r="G15" s="61" t="s">
        <v>126</v>
      </c>
      <c r="H15" s="61" t="s">
        <v>126</v>
      </c>
      <c r="I15" s="61"/>
      <c r="J15" s="61"/>
    </row>
    <row r="16" spans="2:16">
      <c r="B16" s="216"/>
      <c r="C16" s="217"/>
      <c r="D16" s="60" t="s">
        <v>142</v>
      </c>
      <c r="E16" s="60" t="s">
        <v>140</v>
      </c>
      <c r="F16" s="61"/>
      <c r="G16" s="61" t="s">
        <v>126</v>
      </c>
      <c r="H16" s="61" t="s">
        <v>126</v>
      </c>
      <c r="I16" s="61"/>
      <c r="J16" s="61"/>
    </row>
    <row r="17" spans="2:10">
      <c r="B17" s="216"/>
      <c r="C17" s="217"/>
      <c r="D17" s="60" t="s">
        <v>143</v>
      </c>
      <c r="E17" s="60" t="s">
        <v>140</v>
      </c>
      <c r="F17" s="61"/>
      <c r="G17" s="61" t="s">
        <v>126</v>
      </c>
      <c r="H17" s="61" t="s">
        <v>126</v>
      </c>
      <c r="I17" s="61"/>
      <c r="J17" s="61"/>
    </row>
    <row r="18" spans="2:10">
      <c r="B18" s="216"/>
      <c r="C18" s="217"/>
      <c r="D18" s="60" t="s">
        <v>144</v>
      </c>
      <c r="E18" s="60" t="s">
        <v>140</v>
      </c>
      <c r="F18" s="61"/>
      <c r="G18" s="61" t="s">
        <v>126</v>
      </c>
      <c r="H18" s="61" t="s">
        <v>126</v>
      </c>
      <c r="I18" s="61"/>
      <c r="J18" s="61"/>
    </row>
    <row r="19" spans="2:10" ht="26.4">
      <c r="B19" s="216"/>
      <c r="C19" s="217"/>
      <c r="D19" s="63" t="s">
        <v>145</v>
      </c>
      <c r="E19" s="60" t="s">
        <v>140</v>
      </c>
      <c r="F19" s="61"/>
      <c r="G19" s="61" t="s">
        <v>126</v>
      </c>
      <c r="H19" s="61" t="s">
        <v>126</v>
      </c>
      <c r="I19" s="61"/>
      <c r="J19" s="61"/>
    </row>
    <row r="20" spans="2:10">
      <c r="B20" s="59">
        <v>7</v>
      </c>
      <c r="C20" s="60" t="s">
        <v>146</v>
      </c>
      <c r="D20" s="60" t="s">
        <v>147</v>
      </c>
      <c r="E20" s="60"/>
      <c r="F20" s="61" t="s">
        <v>123</v>
      </c>
      <c r="G20" s="61"/>
      <c r="H20" s="62" t="s">
        <v>126</v>
      </c>
      <c r="I20" s="62"/>
      <c r="J20" s="61"/>
    </row>
    <row r="21" spans="2:10">
      <c r="B21" s="59">
        <v>8</v>
      </c>
      <c r="C21" s="60" t="s">
        <v>148</v>
      </c>
      <c r="D21" s="60" t="s">
        <v>149</v>
      </c>
      <c r="E21" s="60" t="s">
        <v>150</v>
      </c>
      <c r="F21" s="62" t="s">
        <v>123</v>
      </c>
      <c r="G21" s="61"/>
      <c r="H21" s="62" t="s">
        <v>126</v>
      </c>
      <c r="I21" s="62"/>
      <c r="J21" s="61"/>
    </row>
    <row r="22" spans="2:10">
      <c r="B22" s="216">
        <v>9</v>
      </c>
      <c r="C22" s="217" t="s">
        <v>151</v>
      </c>
      <c r="D22" s="60" t="s">
        <v>152</v>
      </c>
      <c r="E22" s="60"/>
      <c r="F22" s="62" t="s">
        <v>126</v>
      </c>
      <c r="G22" s="61"/>
      <c r="H22" s="62" t="s">
        <v>126</v>
      </c>
      <c r="I22" s="62"/>
      <c r="J22" s="61"/>
    </row>
    <row r="23" spans="2:10">
      <c r="B23" s="216"/>
      <c r="C23" s="217"/>
      <c r="D23" s="60" t="s">
        <v>153</v>
      </c>
      <c r="E23" s="60"/>
      <c r="F23" s="61" t="s">
        <v>126</v>
      </c>
      <c r="G23" s="61"/>
      <c r="H23" s="62" t="s">
        <v>126</v>
      </c>
      <c r="I23" s="62"/>
      <c r="J23" s="61"/>
    </row>
    <row r="24" spans="2:10">
      <c r="B24" s="59">
        <v>10</v>
      </c>
      <c r="C24" s="60" t="s">
        <v>154</v>
      </c>
      <c r="D24" s="60"/>
      <c r="E24" s="60"/>
      <c r="F24" s="62" t="s">
        <v>126</v>
      </c>
      <c r="G24" s="61"/>
      <c r="H24" s="62" t="s">
        <v>138</v>
      </c>
      <c r="I24" s="62"/>
      <c r="J24" s="61"/>
    </row>
    <row r="25" spans="2:10">
      <c r="B25" s="59">
        <v>11</v>
      </c>
      <c r="C25" s="60" t="s">
        <v>155</v>
      </c>
      <c r="D25" s="60"/>
      <c r="E25" s="60"/>
      <c r="F25" s="62" t="s">
        <v>126</v>
      </c>
      <c r="G25" s="61"/>
      <c r="H25" s="62" t="s">
        <v>126</v>
      </c>
      <c r="I25" s="62"/>
      <c r="J25" s="61"/>
    </row>
    <row r="26" spans="2:10">
      <c r="B26" s="59">
        <v>12</v>
      </c>
      <c r="C26" s="64" t="s">
        <v>156</v>
      </c>
      <c r="D26" s="60"/>
      <c r="E26" s="60"/>
      <c r="F26" s="62" t="s">
        <v>126</v>
      </c>
      <c r="G26" s="61"/>
      <c r="H26" s="62" t="s">
        <v>138</v>
      </c>
      <c r="I26" s="62"/>
      <c r="J26" s="61"/>
    </row>
    <row r="27" spans="2:10" ht="26.4">
      <c r="B27" s="59">
        <v>13</v>
      </c>
      <c r="C27" s="65" t="s">
        <v>157</v>
      </c>
      <c r="D27" s="63" t="s">
        <v>158</v>
      </c>
      <c r="E27" s="60"/>
      <c r="F27" s="62"/>
      <c r="G27" s="62"/>
      <c r="H27" s="62" t="s">
        <v>138</v>
      </c>
      <c r="I27" s="62"/>
      <c r="J27" s="62"/>
    </row>
    <row r="28" spans="2:10">
      <c r="B28" s="67">
        <v>14</v>
      </c>
      <c r="C28" s="65"/>
      <c r="D28" s="63" t="s">
        <v>164</v>
      </c>
      <c r="E28" s="60"/>
      <c r="F28" s="62" t="s">
        <v>123</v>
      </c>
      <c r="G28" s="62" t="s">
        <v>123</v>
      </c>
      <c r="H28" s="62" t="s">
        <v>123</v>
      </c>
      <c r="I28" s="62" t="s">
        <v>123</v>
      </c>
      <c r="J28" s="62"/>
    </row>
    <row r="29" spans="2:10">
      <c r="B29" s="66"/>
      <c r="C29" s="64"/>
      <c r="D29" s="63" t="s">
        <v>165</v>
      </c>
      <c r="E29" s="60"/>
      <c r="F29" s="62" t="s">
        <v>7</v>
      </c>
      <c r="G29" s="62" t="s">
        <v>7</v>
      </c>
      <c r="H29" s="62" t="s">
        <v>7</v>
      </c>
      <c r="I29" s="62" t="s">
        <v>7</v>
      </c>
      <c r="J29" s="61"/>
    </row>
    <row r="30" spans="2:10">
      <c r="B30" s="66"/>
      <c r="C30" s="64"/>
      <c r="D30" s="63" t="s">
        <v>166</v>
      </c>
      <c r="E30" s="63"/>
      <c r="F30" s="62" t="s">
        <v>8</v>
      </c>
      <c r="G30" s="62" t="s">
        <v>8</v>
      </c>
      <c r="H30" s="62" t="s">
        <v>8</v>
      </c>
      <c r="I30" s="62" t="s">
        <v>8</v>
      </c>
      <c r="J30" s="61"/>
    </row>
    <row r="31" spans="2:10">
      <c r="B31" s="66"/>
      <c r="C31" s="64"/>
      <c r="D31" s="63" t="s">
        <v>167</v>
      </c>
      <c r="E31" s="63"/>
      <c r="F31" s="62" t="s">
        <v>40</v>
      </c>
      <c r="G31" s="62" t="s">
        <v>40</v>
      </c>
      <c r="H31" s="62" t="s">
        <v>40</v>
      </c>
      <c r="I31" s="62" t="s">
        <v>40</v>
      </c>
      <c r="J31" s="61"/>
    </row>
    <row r="32" spans="2:10">
      <c r="B32" s="66"/>
      <c r="C32" s="64"/>
      <c r="D32" s="60"/>
      <c r="E32" s="63"/>
      <c r="F32" s="61"/>
      <c r="G32" s="61"/>
      <c r="H32" s="61"/>
      <c r="I32" s="61"/>
      <c r="J32" s="61"/>
    </row>
    <row r="33" spans="2:10" ht="16.2" thickBot="1">
      <c r="B33" s="66"/>
      <c r="C33" s="68"/>
      <c r="D33" s="69"/>
      <c r="E33" s="69"/>
      <c r="F33" s="70"/>
      <c r="G33" s="70"/>
      <c r="H33" s="70"/>
      <c r="I33" s="70"/>
      <c r="J33" s="70"/>
    </row>
    <row r="34" spans="2:10" ht="21.75" customHeight="1" thickTop="1">
      <c r="C34" s="210" t="s">
        <v>159</v>
      </c>
      <c r="D34" s="211"/>
      <c r="E34" s="211"/>
      <c r="F34" s="211"/>
      <c r="G34" s="211"/>
      <c r="H34" s="211"/>
      <c r="I34" s="211"/>
      <c r="J34" s="212"/>
    </row>
  </sheetData>
  <sortState ref="A2:E163">
    <sortCondition ref="C1"/>
  </sortState>
  <mergeCells count="10">
    <mergeCell ref="C34:J34"/>
    <mergeCell ref="I1:J1"/>
    <mergeCell ref="F2:J2"/>
    <mergeCell ref="B8:B13"/>
    <mergeCell ref="C8:C13"/>
    <mergeCell ref="B14:B19"/>
    <mergeCell ref="C14:C19"/>
    <mergeCell ref="B22:B23"/>
    <mergeCell ref="C22:C23"/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J16" sqref="J16"/>
    </sheetView>
  </sheetViews>
  <sheetFormatPr defaultRowHeight="13.2"/>
  <cols>
    <col min="1" max="1" width="5.33203125" customWidth="1"/>
    <col min="2" max="2" width="3.33203125" customWidth="1"/>
    <col min="3" max="3" width="26.5546875" bestFit="1" customWidth="1"/>
    <col min="4" max="4" width="7.109375" bestFit="1" customWidth="1"/>
    <col min="5" max="5" width="19.5546875" bestFit="1" customWidth="1"/>
    <col min="6" max="6" width="8.88671875" customWidth="1"/>
    <col min="7" max="7" width="14.6640625" bestFit="1" customWidth="1"/>
    <col min="8" max="8" width="8.5546875" bestFit="1" customWidth="1"/>
    <col min="9" max="9" width="3" bestFit="1" customWidth="1"/>
    <col min="10" max="10" width="21.88671875" customWidth="1"/>
    <col min="11" max="11" width="26" style="71" bestFit="1" customWidth="1"/>
    <col min="12" max="12" width="6" style="71" bestFit="1" customWidth="1"/>
    <col min="13" max="13" width="14.44140625" style="71" customWidth="1"/>
    <col min="14" max="15" width="9.109375" style="71"/>
  </cols>
  <sheetData>
    <row r="1" spans="1:14" ht="21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5"/>
    </row>
    <row r="2" spans="1:14" ht="13.8" thickBot="1">
      <c r="K2" s="72"/>
      <c r="L2" s="72"/>
      <c r="M2" s="72"/>
      <c r="N2" s="72"/>
    </row>
    <row r="3" spans="1:14">
      <c r="B3" s="1"/>
      <c r="C3" s="2"/>
      <c r="D3" s="2"/>
      <c r="E3" s="2"/>
      <c r="F3" s="2"/>
      <c r="G3" s="2"/>
      <c r="H3" s="2"/>
      <c r="I3" s="3"/>
      <c r="K3" s="221" t="s">
        <v>52</v>
      </c>
      <c r="L3" s="222" t="s">
        <v>53</v>
      </c>
      <c r="M3" s="222" t="s">
        <v>55</v>
      </c>
      <c r="N3" s="72"/>
    </row>
    <row r="4" spans="1:14" ht="13.8" thickBot="1">
      <c r="B4" s="4"/>
      <c r="C4" s="5"/>
      <c r="D4" s="5"/>
      <c r="E4" s="5"/>
      <c r="F4" s="5"/>
      <c r="G4" s="5"/>
      <c r="H4" s="5"/>
      <c r="I4" s="6"/>
      <c r="K4" s="221"/>
      <c r="L4" s="222"/>
      <c r="M4" s="222"/>
      <c r="N4" s="72"/>
    </row>
    <row r="5" spans="1:14" ht="15" thickBot="1">
      <c r="B5" s="4"/>
      <c r="C5" s="5"/>
      <c r="D5" s="17" t="s">
        <v>6</v>
      </c>
      <c r="E5" s="18" t="s">
        <v>7</v>
      </c>
      <c r="F5" s="19" t="s">
        <v>8</v>
      </c>
      <c r="G5" s="19" t="s">
        <v>45</v>
      </c>
      <c r="H5" s="5"/>
      <c r="I5" s="6"/>
      <c r="K5" s="73" t="s">
        <v>46</v>
      </c>
      <c r="L5" s="73">
        <v>8</v>
      </c>
      <c r="M5" s="74">
        <f t="shared" ref="M5:M10" si="0">$M$11*(L5/100)</f>
        <v>71.280000000000015</v>
      </c>
      <c r="N5" s="72"/>
    </row>
    <row r="6" spans="1:14" ht="15" thickBot="1">
      <c r="B6" s="4"/>
      <c r="C6" s="20" t="s">
        <v>29</v>
      </c>
      <c r="D6" s="8">
        <f>Decomposition!M4</f>
        <v>7</v>
      </c>
      <c r="E6" s="8">
        <f>Decomposition!N4</f>
        <v>11</v>
      </c>
      <c r="F6" s="8">
        <f>Decomposition!O4</f>
        <v>2</v>
      </c>
      <c r="G6" s="8">
        <f>Decomposition!P4</f>
        <v>1</v>
      </c>
      <c r="H6" s="5"/>
      <c r="I6" s="6"/>
      <c r="K6" s="73" t="s">
        <v>47</v>
      </c>
      <c r="L6" s="73">
        <v>12</v>
      </c>
      <c r="M6" s="74">
        <f t="shared" si="0"/>
        <v>106.92000000000002</v>
      </c>
      <c r="N6" s="72"/>
    </row>
    <row r="7" spans="1:14" ht="15" thickBot="1">
      <c r="B7" s="4"/>
      <c r="C7" s="7"/>
      <c r="D7" s="7"/>
      <c r="E7" s="7"/>
      <c r="F7" s="7"/>
      <c r="G7" s="5"/>
      <c r="H7" s="5"/>
      <c r="I7" s="6"/>
      <c r="K7" s="73" t="s">
        <v>48</v>
      </c>
      <c r="L7" s="73">
        <v>44</v>
      </c>
      <c r="M7" s="74">
        <f t="shared" si="0"/>
        <v>392.04000000000008</v>
      </c>
      <c r="N7" s="72"/>
    </row>
    <row r="8" spans="1:14" ht="15" thickBot="1">
      <c r="B8" s="4"/>
      <c r="C8" s="20" t="s">
        <v>30</v>
      </c>
      <c r="D8" s="8">
        <f>Decomposition!M5</f>
        <v>1</v>
      </c>
      <c r="E8" s="8">
        <f>Decomposition!N5</f>
        <v>7</v>
      </c>
      <c r="F8" s="8">
        <f>Decomposition!O5</f>
        <v>1</v>
      </c>
      <c r="G8" s="8">
        <f>Decomposition!P5</f>
        <v>1</v>
      </c>
      <c r="H8" s="5"/>
      <c r="I8" s="6"/>
      <c r="K8" s="73" t="s">
        <v>49</v>
      </c>
      <c r="L8" s="73">
        <v>26</v>
      </c>
      <c r="M8" s="74">
        <f t="shared" si="0"/>
        <v>231.66000000000003</v>
      </c>
      <c r="N8" s="72"/>
    </row>
    <row r="9" spans="1:14" ht="15" thickBot="1">
      <c r="B9" s="4"/>
      <c r="C9" s="7"/>
      <c r="D9" s="7"/>
      <c r="E9" s="7"/>
      <c r="F9" s="7"/>
      <c r="G9" s="5"/>
      <c r="H9" s="5"/>
      <c r="I9" s="6"/>
      <c r="K9" s="73" t="s">
        <v>50</v>
      </c>
      <c r="L9" s="73">
        <v>2</v>
      </c>
      <c r="M9" s="74">
        <f t="shared" si="0"/>
        <v>17.820000000000004</v>
      </c>
      <c r="N9" s="72"/>
    </row>
    <row r="10" spans="1:14" ht="15" thickBot="1">
      <c r="B10" s="4"/>
      <c r="C10" s="20" t="s">
        <v>66</v>
      </c>
      <c r="D10" s="8">
        <f>Decomposition!M6</f>
        <v>3</v>
      </c>
      <c r="E10" s="8">
        <f>Decomposition!N6</f>
        <v>19</v>
      </c>
      <c r="F10" s="8">
        <f>Decomposition!O6</f>
        <v>5</v>
      </c>
      <c r="G10" s="8">
        <f>Decomposition!P6</f>
        <v>1</v>
      </c>
      <c r="H10" s="5"/>
      <c r="I10" s="6"/>
      <c r="K10" s="73" t="s">
        <v>51</v>
      </c>
      <c r="L10" s="73">
        <v>8</v>
      </c>
      <c r="M10" s="74">
        <f t="shared" si="0"/>
        <v>71.280000000000015</v>
      </c>
      <c r="N10" s="72"/>
    </row>
    <row r="11" spans="1:14" ht="15" thickBot="1">
      <c r="B11" s="4"/>
      <c r="C11" s="5"/>
      <c r="D11" s="5"/>
      <c r="E11" s="5"/>
      <c r="F11" s="5"/>
      <c r="G11" s="5"/>
      <c r="H11" s="5"/>
      <c r="I11" s="6"/>
      <c r="K11" s="73" t="s">
        <v>54</v>
      </c>
      <c r="L11" s="73">
        <f>SUM(L5:L10)</f>
        <v>100</v>
      </c>
      <c r="M11" s="73">
        <f>D21</f>
        <v>891.00000000000011</v>
      </c>
      <c r="N11" s="72"/>
    </row>
    <row r="12" spans="1:14" ht="15" thickBot="1">
      <c r="B12" s="4"/>
      <c r="C12" s="20" t="s">
        <v>44</v>
      </c>
      <c r="D12" s="8">
        <f>Decomposition!M7</f>
        <v>1</v>
      </c>
      <c r="E12" s="8">
        <f>Decomposition!N7</f>
        <v>1</v>
      </c>
      <c r="F12" s="8">
        <f>Decomposition!O7</f>
        <v>1</v>
      </c>
      <c r="G12" s="8">
        <f>Decomposition!P7</f>
        <v>1</v>
      </c>
      <c r="H12" s="5"/>
      <c r="I12" s="6"/>
      <c r="K12" s="73"/>
      <c r="L12" s="73"/>
      <c r="M12" s="73"/>
      <c r="N12" s="72"/>
    </row>
    <row r="13" spans="1:14" ht="13.8" thickBot="1">
      <c r="B13" s="4"/>
      <c r="C13" s="5"/>
      <c r="D13" s="5"/>
      <c r="E13" s="5"/>
      <c r="F13" s="5"/>
      <c r="G13" s="5"/>
      <c r="H13" s="5"/>
      <c r="I13" s="6"/>
      <c r="K13" s="72"/>
      <c r="L13" s="72"/>
      <c r="M13" s="72"/>
      <c r="N13" s="72"/>
    </row>
    <row r="14" spans="1:14" ht="15" thickBot="1">
      <c r="B14" s="4"/>
      <c r="C14" s="21" t="s">
        <v>32</v>
      </c>
      <c r="D14" s="9">
        <f xml:space="preserve"> ( Guidelines!F21*D6+Guidelines!G21*E6+Guidelines!H21*F6+Guidelines!I21*G6)+(Guidelines!F22*D8+Guidelines!G22*E8+Guidelines!H22*F8+Guidelines!I22*G8)+(Guidelines!F23*D10+Guidelines!G23*E10+Guidelines!H23*F10+Guidelines!I23*G10)+(Guidelines!F24*'Estimation Work sheet'!D12+'Estimation Work sheet'!E12*Guidelines!G24+'Estimation Work sheet'!F12*Guidelines!H24+Guidelines!I24*'Estimation Work sheet'!G12)</f>
        <v>360</v>
      </c>
      <c r="E14" s="5"/>
      <c r="F14" s="20" t="s">
        <v>33</v>
      </c>
      <c r="G14" s="77">
        <f>Effort!E7</f>
        <v>10</v>
      </c>
      <c r="H14" s="5"/>
      <c r="I14" s="6"/>
      <c r="K14" s="28" t="s">
        <v>67</v>
      </c>
      <c r="L14" s="72"/>
      <c r="M14" s="75">
        <f>(M11/10)*8*10</f>
        <v>7128.0000000000009</v>
      </c>
      <c r="N14" s="72"/>
    </row>
    <row r="15" spans="1:14" ht="13.8" thickBot="1">
      <c r="B15" s="4"/>
      <c r="C15" s="5"/>
      <c r="D15" s="5"/>
      <c r="E15" s="5"/>
      <c r="F15" s="5"/>
      <c r="G15" s="5"/>
      <c r="H15" s="5"/>
      <c r="I15" s="6"/>
      <c r="K15" s="72"/>
      <c r="L15" s="72"/>
      <c r="M15" s="72"/>
      <c r="N15" s="72"/>
    </row>
    <row r="16" spans="1:14" ht="15" thickBot="1">
      <c r="B16" s="4"/>
      <c r="C16" s="21" t="s">
        <v>31</v>
      </c>
      <c r="D16" s="9">
        <f>(D14*(100-G14))/100</f>
        <v>324</v>
      </c>
      <c r="E16" s="5"/>
      <c r="F16" s="5"/>
      <c r="G16" s="5"/>
      <c r="H16" s="5"/>
      <c r="I16" s="6"/>
      <c r="K16" s="72"/>
      <c r="L16" s="72"/>
      <c r="M16" s="72"/>
      <c r="N16" s="72"/>
    </row>
    <row r="17" spans="2:13">
      <c r="B17" s="4"/>
      <c r="C17" s="5"/>
      <c r="D17" s="5"/>
      <c r="E17" s="5"/>
      <c r="F17" s="5"/>
      <c r="G17" s="5"/>
      <c r="H17" s="5"/>
      <c r="I17" s="6"/>
      <c r="K17" s="76"/>
      <c r="L17" s="76"/>
      <c r="M17" s="76"/>
    </row>
    <row r="18" spans="2:13" ht="13.8" thickBot="1">
      <c r="B18" s="4"/>
      <c r="C18" s="5"/>
      <c r="D18" s="5"/>
      <c r="E18" s="5"/>
      <c r="F18" s="5"/>
      <c r="G18" s="5"/>
      <c r="H18" s="5"/>
      <c r="I18" s="6"/>
      <c r="K18" s="76"/>
      <c r="L18" s="76"/>
      <c r="M18" s="76"/>
    </row>
    <row r="19" spans="2:13" ht="15" thickBot="1">
      <c r="B19" s="4"/>
      <c r="C19" s="48" t="s">
        <v>34</v>
      </c>
      <c r="D19" s="9">
        <f>D16/Guidelines!H32</f>
        <v>40.5</v>
      </c>
      <c r="E19" s="22" t="s">
        <v>35</v>
      </c>
      <c r="F19" s="23"/>
      <c r="G19" s="9">
        <f>D19*20</f>
        <v>810</v>
      </c>
      <c r="H19" s="20" t="s">
        <v>36</v>
      </c>
      <c r="I19" s="9">
        <f>Effort!H11</f>
        <v>10</v>
      </c>
      <c r="K19" s="76"/>
      <c r="L19" s="76"/>
      <c r="M19" s="76"/>
    </row>
    <row r="20" spans="2:13" ht="13.8" thickBot="1">
      <c r="B20" s="4"/>
      <c r="C20" s="5"/>
      <c r="D20" s="5"/>
      <c r="E20" s="5"/>
      <c r="F20" s="5"/>
      <c r="G20" s="5"/>
      <c r="H20" s="5"/>
      <c r="I20" s="6"/>
      <c r="J20" s="7"/>
      <c r="K20" s="76"/>
      <c r="L20" s="76"/>
      <c r="M20" s="76"/>
    </row>
    <row r="21" spans="2:13" ht="15" thickBot="1">
      <c r="B21" s="12"/>
      <c r="C21" s="21" t="s">
        <v>37</v>
      </c>
      <c r="D21" s="11">
        <f>G19*((100+I19)/100)</f>
        <v>891.00000000000011</v>
      </c>
      <c r="E21" s="10"/>
      <c r="F21" s="10"/>
      <c r="G21" s="10"/>
      <c r="H21" s="10"/>
      <c r="I21" s="13"/>
      <c r="K21" s="76"/>
      <c r="L21" s="76"/>
      <c r="M21" s="76"/>
    </row>
    <row r="22" spans="2:13" ht="13.8" thickBot="1">
      <c r="B22" s="14"/>
      <c r="C22" s="15"/>
      <c r="D22" s="15"/>
      <c r="E22" s="15"/>
      <c r="F22" s="15"/>
      <c r="G22" s="15"/>
      <c r="H22" s="15"/>
      <c r="I22" s="16"/>
      <c r="K22" s="76"/>
      <c r="L22" s="76"/>
      <c r="M22" s="76"/>
    </row>
  </sheetData>
  <mergeCells count="4">
    <mergeCell ref="K3:K4"/>
    <mergeCell ref="L3:L4"/>
    <mergeCell ref="M3:M4"/>
    <mergeCell ref="A1:J1"/>
  </mergeCells>
  <phoneticPr fontId="4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9"/>
  <sheetViews>
    <sheetView zoomScale="90" zoomScaleNormal="90" workbookViewId="0">
      <selection activeCell="H1" sqref="H1:I1"/>
    </sheetView>
  </sheetViews>
  <sheetFormatPr defaultColWidth="9.109375" defaultRowHeight="13.2"/>
  <cols>
    <col min="1" max="2" width="10.33203125" style="53" customWidth="1"/>
    <col min="3" max="3" width="32" style="53" customWidth="1"/>
    <col min="4" max="4" width="7.88671875" style="53" customWidth="1"/>
    <col min="5" max="5" width="10" style="53" customWidth="1"/>
    <col min="6" max="6" width="10.44140625" style="57" customWidth="1"/>
    <col min="7" max="7" width="9.33203125" style="53" customWidth="1"/>
    <col min="8" max="8" width="11" style="53" customWidth="1"/>
    <col min="9" max="9" width="11.33203125" style="53" customWidth="1"/>
    <col min="10" max="16384" width="9.109375" style="53"/>
  </cols>
  <sheetData>
    <row r="1" spans="1:11" ht="42" customHeight="1" thickTop="1">
      <c r="A1" s="96"/>
      <c r="B1" s="97"/>
      <c r="C1" s="315" t="s">
        <v>168</v>
      </c>
      <c r="D1" s="316"/>
      <c r="E1" s="316"/>
      <c r="F1" s="316"/>
      <c r="G1" s="317"/>
      <c r="H1" s="318" t="s">
        <v>171</v>
      </c>
      <c r="I1" s="319"/>
    </row>
    <row r="2" spans="1:11" ht="12.75" customHeight="1">
      <c r="A2" s="320" t="s">
        <v>73</v>
      </c>
      <c r="B2" s="321"/>
      <c r="C2" s="321"/>
      <c r="D2" s="321"/>
      <c r="E2" s="321"/>
      <c r="F2" s="321"/>
      <c r="G2" s="321"/>
      <c r="H2" s="321"/>
      <c r="I2" s="322"/>
    </row>
    <row r="3" spans="1:11" ht="12.75" customHeight="1">
      <c r="A3" s="98" t="s">
        <v>74</v>
      </c>
      <c r="B3" s="323"/>
      <c r="C3" s="324"/>
      <c r="D3" s="325"/>
      <c r="E3" s="99" t="s">
        <v>75</v>
      </c>
      <c r="F3" s="326"/>
      <c r="G3" s="327"/>
      <c r="H3" s="327"/>
      <c r="I3" s="328"/>
    </row>
    <row r="4" spans="1:11" s="54" customFormat="1" ht="17.25" customHeight="1" thickBot="1">
      <c r="A4" s="308" t="s">
        <v>76</v>
      </c>
      <c r="B4" s="309"/>
      <c r="C4" s="310" t="s">
        <v>170</v>
      </c>
      <c r="D4" s="311"/>
      <c r="E4" s="100"/>
      <c r="F4" s="312"/>
      <c r="G4" s="313"/>
      <c r="H4" s="313"/>
      <c r="I4" s="314"/>
    </row>
    <row r="5" spans="1:11" ht="15.75" customHeight="1" thickTop="1">
      <c r="A5" s="299" t="s">
        <v>77</v>
      </c>
      <c r="B5" s="300"/>
      <c r="C5" s="300"/>
      <c r="D5" s="300"/>
      <c r="E5" s="300"/>
      <c r="F5" s="300"/>
      <c r="G5" s="300"/>
      <c r="H5" s="300"/>
      <c r="I5" s="301"/>
    </row>
    <row r="6" spans="1:11" s="55" customFormat="1" ht="25.5" customHeight="1" thickBot="1">
      <c r="A6" s="302" t="s">
        <v>78</v>
      </c>
      <c r="B6" s="303"/>
      <c r="C6" s="303"/>
      <c r="D6" s="101"/>
      <c r="E6" s="102">
        <f>'Estimation Work sheet'!D14</f>
        <v>360</v>
      </c>
      <c r="F6" s="237" t="s">
        <v>111</v>
      </c>
      <c r="G6" s="238"/>
      <c r="H6" s="238"/>
      <c r="I6" s="103"/>
      <c r="K6" s="56"/>
    </row>
    <row r="7" spans="1:11" s="55" customFormat="1" ht="25.5" customHeight="1" thickTop="1">
      <c r="A7" s="104"/>
      <c r="B7" s="105"/>
      <c r="C7" s="105" t="s">
        <v>160</v>
      </c>
      <c r="D7" s="106"/>
      <c r="E7" s="151">
        <v>10</v>
      </c>
      <c r="F7" s="106" t="s">
        <v>161</v>
      </c>
      <c r="G7" s="106"/>
      <c r="H7" s="106"/>
      <c r="I7" s="107"/>
      <c r="K7" s="56"/>
    </row>
    <row r="8" spans="1:11" s="55" customFormat="1" ht="25.5" customHeight="1" thickBot="1">
      <c r="A8" s="104"/>
      <c r="B8" s="105"/>
      <c r="C8" s="105" t="s">
        <v>162</v>
      </c>
      <c r="D8" s="106"/>
      <c r="E8" s="102">
        <f>(E6*(100-E7))/100</f>
        <v>324</v>
      </c>
      <c r="F8" s="108"/>
      <c r="G8" s="108"/>
      <c r="H8" s="108"/>
      <c r="I8" s="109"/>
      <c r="K8" s="56"/>
    </row>
    <row r="9" spans="1:11" ht="15" customHeight="1" thickTop="1">
      <c r="A9" s="304" t="s">
        <v>79</v>
      </c>
      <c r="B9" s="305"/>
      <c r="C9" s="305"/>
      <c r="D9" s="305"/>
      <c r="E9" s="306"/>
      <c r="F9" s="305"/>
      <c r="G9" s="305"/>
      <c r="H9" s="305"/>
      <c r="I9" s="307"/>
    </row>
    <row r="10" spans="1:11" ht="13.8">
      <c r="A10" s="110"/>
      <c r="B10" s="111"/>
      <c r="C10" s="111" t="s">
        <v>112</v>
      </c>
      <c r="D10" s="112"/>
      <c r="E10" s="113">
        <f>8*'Estimation Work sheet'!D21</f>
        <v>7128.0000000000009</v>
      </c>
      <c r="F10" s="112"/>
      <c r="G10" s="112"/>
      <c r="H10" s="114"/>
      <c r="I10" s="115"/>
    </row>
    <row r="11" spans="1:11" ht="13.8">
      <c r="A11" s="116"/>
      <c r="B11" s="117"/>
      <c r="C11" s="117" t="s">
        <v>114</v>
      </c>
      <c r="D11" s="118"/>
      <c r="E11" s="119">
        <f>'Estimation Work sheet'!D21</f>
        <v>891.00000000000011</v>
      </c>
      <c r="F11" s="120"/>
      <c r="G11" s="121" t="s">
        <v>163</v>
      </c>
      <c r="H11" s="156">
        <v>10</v>
      </c>
      <c r="I11" s="109" t="s">
        <v>161</v>
      </c>
    </row>
    <row r="12" spans="1:11" ht="13.8">
      <c r="A12" s="122"/>
      <c r="B12" s="123"/>
      <c r="C12" s="123" t="s">
        <v>113</v>
      </c>
      <c r="D12" s="124"/>
      <c r="E12" s="125">
        <f>'Estimation Work sheet'!D19</f>
        <v>40.5</v>
      </c>
      <c r="F12" s="124"/>
      <c r="G12" s="124"/>
      <c r="H12" s="126"/>
      <c r="I12" s="127"/>
    </row>
    <row r="13" spans="1:11" ht="13.8">
      <c r="A13" s="123"/>
      <c r="B13" s="123"/>
      <c r="C13" s="123"/>
      <c r="D13" s="124"/>
      <c r="E13" s="125"/>
      <c r="F13" s="124"/>
      <c r="G13" s="124"/>
      <c r="H13" s="128"/>
      <c r="I13" s="127"/>
    </row>
    <row r="14" spans="1:11" ht="15" customHeight="1">
      <c r="A14" s="292" t="s">
        <v>80</v>
      </c>
      <c r="B14" s="293"/>
      <c r="C14" s="293"/>
      <c r="D14" s="293"/>
      <c r="E14" s="293"/>
      <c r="F14" s="293"/>
      <c r="G14" s="293"/>
      <c r="H14" s="293"/>
      <c r="I14" s="294"/>
    </row>
    <row r="15" spans="1:11" ht="24">
      <c r="A15" s="295" t="s">
        <v>81</v>
      </c>
      <c r="B15" s="296"/>
      <c r="C15" s="297"/>
      <c r="D15" s="288" t="s">
        <v>82</v>
      </c>
      <c r="E15" s="298"/>
      <c r="F15" s="129" t="s">
        <v>83</v>
      </c>
      <c r="G15" s="129" t="s">
        <v>84</v>
      </c>
      <c r="H15" s="288" t="s">
        <v>85</v>
      </c>
      <c r="I15" s="289"/>
    </row>
    <row r="16" spans="1:11">
      <c r="A16" s="285" t="s">
        <v>86</v>
      </c>
      <c r="B16" s="286"/>
      <c r="C16" s="287"/>
      <c r="D16" s="263">
        <f>ROUND(2*($E$11/100),0)</f>
        <v>18</v>
      </c>
      <c r="E16" s="279"/>
      <c r="F16" s="156">
        <v>3</v>
      </c>
      <c r="G16" s="130">
        <f>IF($F16&gt;0,D16/F16," ")</f>
        <v>6</v>
      </c>
      <c r="H16" s="288"/>
      <c r="I16" s="289"/>
    </row>
    <row r="17" spans="1:9" s="57" customFormat="1">
      <c r="A17" s="282" t="s">
        <v>87</v>
      </c>
      <c r="B17" s="283"/>
      <c r="C17" s="284"/>
      <c r="D17" s="263">
        <f>ROUND(33*($E$11/100),0)</f>
        <v>294</v>
      </c>
      <c r="E17" s="279"/>
      <c r="F17" s="156">
        <v>4</v>
      </c>
      <c r="G17" s="130">
        <f>IF($F17&gt;0,D17/F17," ")</f>
        <v>73.5</v>
      </c>
      <c r="H17" s="290"/>
      <c r="I17" s="291"/>
    </row>
    <row r="18" spans="1:9">
      <c r="A18" s="282" t="s">
        <v>88</v>
      </c>
      <c r="B18" s="283"/>
      <c r="C18" s="284"/>
      <c r="D18" s="263">
        <f>ROUND(25*($E$11/100),0)</f>
        <v>223</v>
      </c>
      <c r="E18" s="279"/>
      <c r="F18" s="156"/>
      <c r="G18" s="130" t="str">
        <f>IF($F18&gt;0,D18/F18," ")</f>
        <v xml:space="preserve"> </v>
      </c>
      <c r="H18" s="280"/>
      <c r="I18" s="281"/>
    </row>
    <row r="19" spans="1:9">
      <c r="A19" s="282" t="s">
        <v>89</v>
      </c>
      <c r="B19" s="283"/>
      <c r="C19" s="284"/>
      <c r="D19" s="263">
        <f>ROUND(25*($E$11/100),0)</f>
        <v>223</v>
      </c>
      <c r="E19" s="279"/>
      <c r="F19" s="156"/>
      <c r="G19" s="130" t="str">
        <f>IF($F19&gt;0,D19/F19," ")</f>
        <v xml:space="preserve"> </v>
      </c>
      <c r="H19" s="280"/>
      <c r="I19" s="281"/>
    </row>
    <row r="20" spans="1:9">
      <c r="A20" s="276" t="s">
        <v>90</v>
      </c>
      <c r="B20" s="277"/>
      <c r="C20" s="278"/>
      <c r="D20" s="263">
        <f>ROUND(3*($E$11/100),0)</f>
        <v>27</v>
      </c>
      <c r="E20" s="279"/>
      <c r="F20" s="156"/>
      <c r="G20" s="130" t="str">
        <f>IF($F20&gt;0,D20/F20," ")</f>
        <v xml:space="preserve"> </v>
      </c>
      <c r="H20" s="280"/>
      <c r="I20" s="281"/>
    </row>
    <row r="21" spans="1:9">
      <c r="A21" s="276" t="s">
        <v>91</v>
      </c>
      <c r="B21" s="277"/>
      <c r="C21" s="278"/>
      <c r="D21" s="263">
        <f>ROUND(12*($E$11/100),0)</f>
        <v>107</v>
      </c>
      <c r="E21" s="279"/>
      <c r="F21" s="156"/>
      <c r="G21" s="131"/>
      <c r="H21" s="280"/>
      <c r="I21" s="281"/>
    </row>
    <row r="22" spans="1:9" ht="13.8" thickBot="1">
      <c r="A22" s="265" t="s">
        <v>92</v>
      </c>
      <c r="B22" s="266"/>
      <c r="C22" s="267"/>
      <c r="D22" s="268">
        <f>SUM(D16:D21)</f>
        <v>892</v>
      </c>
      <c r="E22" s="269"/>
      <c r="F22" s="132"/>
      <c r="G22" s="133">
        <f>SUM(G16:G21)</f>
        <v>79.5</v>
      </c>
      <c r="H22" s="134">
        <f>G22*12/52</f>
        <v>18.346153846153847</v>
      </c>
      <c r="I22" s="135" t="s">
        <v>93</v>
      </c>
    </row>
    <row r="23" spans="1:9" ht="13.8" thickTop="1">
      <c r="A23" s="270" t="s">
        <v>94</v>
      </c>
      <c r="B23" s="271"/>
      <c r="C23" s="271"/>
      <c r="D23" s="271"/>
      <c r="E23" s="271"/>
      <c r="F23" s="271"/>
      <c r="G23" s="271"/>
      <c r="H23" s="272"/>
      <c r="I23" s="273"/>
    </row>
    <row r="24" spans="1:9" ht="24.75" customHeight="1">
      <c r="A24" s="259" t="s">
        <v>95</v>
      </c>
      <c r="B24" s="260"/>
      <c r="C24" s="261"/>
      <c r="D24" s="261"/>
      <c r="E24" s="262"/>
      <c r="F24" s="263" t="s">
        <v>96</v>
      </c>
      <c r="G24" s="264"/>
      <c r="H24" s="274"/>
      <c r="I24" s="275"/>
    </row>
    <row r="25" spans="1:9">
      <c r="A25" s="136"/>
      <c r="B25" s="137"/>
      <c r="C25" s="138" t="s">
        <v>97</v>
      </c>
      <c r="D25" s="139"/>
      <c r="E25" s="140" t="s">
        <v>98</v>
      </c>
      <c r="F25" s="255"/>
      <c r="G25" s="256"/>
      <c r="H25" s="245"/>
      <c r="I25" s="246"/>
    </row>
    <row r="26" spans="1:9" ht="13.5" customHeight="1">
      <c r="A26" s="136"/>
      <c r="B26" s="137"/>
      <c r="C26" s="138" t="s">
        <v>99</v>
      </c>
      <c r="D26" s="141" t="str">
        <f>IF(D25&gt;0,(E11/D25)/5," ")</f>
        <v xml:space="preserve"> </v>
      </c>
      <c r="E26" s="140" t="s">
        <v>100</v>
      </c>
      <c r="F26" s="257"/>
      <c r="G26" s="258"/>
      <c r="H26" s="245"/>
      <c r="I26" s="246"/>
    </row>
    <row r="27" spans="1:9" ht="24" customHeight="1">
      <c r="A27" s="259" t="s">
        <v>101</v>
      </c>
      <c r="B27" s="260"/>
      <c r="C27" s="261"/>
      <c r="D27" s="261"/>
      <c r="E27" s="262"/>
      <c r="F27" s="263" t="s">
        <v>96</v>
      </c>
      <c r="G27" s="264"/>
      <c r="H27" s="247"/>
      <c r="I27" s="248"/>
    </row>
    <row r="28" spans="1:9" ht="18.75" customHeight="1">
      <c r="A28" s="136"/>
      <c r="B28" s="137"/>
      <c r="C28" s="138" t="s">
        <v>99</v>
      </c>
      <c r="D28" s="139">
        <v>6</v>
      </c>
      <c r="E28" s="140" t="s">
        <v>100</v>
      </c>
      <c r="F28" s="239"/>
      <c r="G28" s="240"/>
      <c r="H28" s="245"/>
      <c r="I28" s="246"/>
    </row>
    <row r="29" spans="1:9">
      <c r="A29" s="142"/>
      <c r="B29" s="143"/>
      <c r="C29" s="138" t="s">
        <v>102</v>
      </c>
      <c r="D29" s="140">
        <f>IF(D28&gt;0,(E11/D28)/5," ")</f>
        <v>29.700000000000006</v>
      </c>
      <c r="E29" s="140" t="s">
        <v>98</v>
      </c>
      <c r="F29" s="241"/>
      <c r="G29" s="242"/>
      <c r="H29" s="247"/>
      <c r="I29" s="248"/>
    </row>
    <row r="30" spans="1:9" ht="13.8" thickBot="1">
      <c r="A30" s="144"/>
      <c r="B30" s="145"/>
      <c r="C30" s="146" t="s">
        <v>103</v>
      </c>
      <c r="D30" s="147">
        <f>IF(D28&gt;0,+D29*0.75," ")</f>
        <v>22.275000000000006</v>
      </c>
      <c r="E30" s="147" t="s">
        <v>98</v>
      </c>
      <c r="F30" s="243"/>
      <c r="G30" s="244"/>
      <c r="H30" s="243"/>
      <c r="I30" s="249"/>
    </row>
    <row r="31" spans="1:9" ht="15.75" customHeight="1" thickTop="1">
      <c r="A31" s="250" t="s">
        <v>104</v>
      </c>
      <c r="B31" s="251"/>
      <c r="C31" s="252" t="s">
        <v>105</v>
      </c>
      <c r="D31" s="253"/>
      <c r="E31" s="254"/>
      <c r="F31" s="148" t="s">
        <v>106</v>
      </c>
      <c r="G31" s="234">
        <v>42707</v>
      </c>
      <c r="H31" s="235"/>
      <c r="I31" s="236"/>
    </row>
    <row r="32" spans="1:9" ht="37.5" customHeight="1">
      <c r="A32" s="149" t="s">
        <v>107</v>
      </c>
      <c r="B32" s="226" t="s">
        <v>108</v>
      </c>
      <c r="C32" s="227"/>
      <c r="D32" s="227"/>
      <c r="E32" s="227"/>
      <c r="F32" s="227"/>
      <c r="G32" s="227"/>
      <c r="H32" s="227"/>
      <c r="I32" s="228"/>
    </row>
    <row r="33" spans="1:9" ht="15" customHeight="1" thickBot="1">
      <c r="A33" s="229" t="s">
        <v>109</v>
      </c>
      <c r="B33" s="230"/>
      <c r="C33" s="231" t="s">
        <v>110</v>
      </c>
      <c r="D33" s="232"/>
      <c r="E33" s="233"/>
      <c r="F33" s="150" t="s">
        <v>106</v>
      </c>
      <c r="G33" s="234">
        <v>42707</v>
      </c>
      <c r="H33" s="235"/>
      <c r="I33" s="236"/>
    </row>
    <row r="34" spans="1:9" ht="13.8" thickTop="1"/>
    <row r="44" spans="1:9" ht="15.75" customHeight="1"/>
    <row r="45" spans="1:9" ht="12.75" customHeight="1"/>
    <row r="46" spans="1:9" ht="12.75" customHeight="1"/>
    <row r="47" spans="1:9" ht="12.75" customHeight="1"/>
    <row r="48" spans="1:9" ht="12.75" customHeight="1"/>
    <row r="49" ht="12.75" customHeight="1"/>
    <row r="51" ht="12.75" customHeight="1"/>
    <row r="52" ht="12.75" customHeight="1"/>
    <row r="53" ht="12.75" customHeight="1"/>
    <row r="54" ht="33.75" customHeight="1"/>
    <row r="55" ht="12.75" customHeight="1"/>
    <row r="56" ht="12.75" customHeight="1"/>
    <row r="57" ht="16.5" customHeight="1"/>
    <row r="58" ht="12.75" customHeight="1"/>
    <row r="59" ht="12.75" customHeight="1"/>
    <row r="60" ht="12.75" customHeight="1"/>
    <row r="62" ht="12.75" customHeight="1"/>
    <row r="67" ht="12.75" customHeight="1"/>
    <row r="69" ht="15.75" customHeight="1"/>
    <row r="79" ht="15.75" customHeight="1"/>
    <row r="80" ht="15" customHeight="1"/>
    <row r="81" spans="9:9" ht="12.75" customHeight="1"/>
    <row r="82" spans="9:9" ht="12.75" customHeight="1"/>
    <row r="83" spans="9:9" ht="12.75" customHeight="1"/>
    <row r="84" spans="9:9" ht="24" customHeight="1"/>
    <row r="85" spans="9:9" ht="27.75" customHeight="1">
      <c r="I85" s="58"/>
    </row>
    <row r="87" spans="9:9" ht="12.75" customHeight="1"/>
    <row r="88" spans="9:9" ht="19.5" customHeight="1"/>
    <row r="90" spans="9:9" ht="14.25" customHeight="1"/>
    <row r="91" spans="9:9" ht="12.75" customHeight="1"/>
    <row r="92" spans="9:9" ht="12.75" customHeight="1"/>
    <row r="93" spans="9:9" ht="12.75" customHeight="1"/>
    <row r="94" spans="9:9" ht="12.75" customHeight="1"/>
    <row r="95" spans="9:9" ht="15" customHeight="1"/>
    <row r="96" spans="9:9" ht="15" customHeight="1"/>
    <row r="97" ht="15" customHeight="1"/>
    <row r="98" ht="15" customHeight="1"/>
    <row r="99" ht="15.75" customHeight="1"/>
  </sheetData>
  <mergeCells count="57">
    <mergeCell ref="A4:B4"/>
    <mergeCell ref="C4:D4"/>
    <mergeCell ref="F4:I4"/>
    <mergeCell ref="C1:G1"/>
    <mergeCell ref="H1:I1"/>
    <mergeCell ref="A2:I2"/>
    <mergeCell ref="B3:D3"/>
    <mergeCell ref="F3:I3"/>
    <mergeCell ref="A14:I14"/>
    <mergeCell ref="A15:C15"/>
    <mergeCell ref="D15:E15"/>
    <mergeCell ref="H15:I15"/>
    <mergeCell ref="A5:I5"/>
    <mergeCell ref="A6:C6"/>
    <mergeCell ref="A9:I9"/>
    <mergeCell ref="A16:C16"/>
    <mergeCell ref="D16:E16"/>
    <mergeCell ref="H16:I16"/>
    <mergeCell ref="A17:C17"/>
    <mergeCell ref="D17:E17"/>
    <mergeCell ref="H17:I17"/>
    <mergeCell ref="A18:C18"/>
    <mergeCell ref="D18:E18"/>
    <mergeCell ref="H18:I18"/>
    <mergeCell ref="A19:C19"/>
    <mergeCell ref="D19:E19"/>
    <mergeCell ref="H19:I19"/>
    <mergeCell ref="A20:C20"/>
    <mergeCell ref="D20:E20"/>
    <mergeCell ref="H20:I20"/>
    <mergeCell ref="A21:C21"/>
    <mergeCell ref="D21:E21"/>
    <mergeCell ref="H21:I21"/>
    <mergeCell ref="F27:G27"/>
    <mergeCell ref="H27:I27"/>
    <mergeCell ref="A22:C22"/>
    <mergeCell ref="D22:E22"/>
    <mergeCell ref="A23:I23"/>
    <mergeCell ref="A24:E24"/>
    <mergeCell ref="F24:G24"/>
    <mergeCell ref="H24:I24"/>
    <mergeCell ref="B32:I32"/>
    <mergeCell ref="A33:B33"/>
    <mergeCell ref="C33:E33"/>
    <mergeCell ref="G33:I33"/>
    <mergeCell ref="F6:H6"/>
    <mergeCell ref="F28:G30"/>
    <mergeCell ref="H28:I28"/>
    <mergeCell ref="H29:I29"/>
    <mergeCell ref="H30:I30"/>
    <mergeCell ref="A31:B31"/>
    <mergeCell ref="C31:E31"/>
    <mergeCell ref="G31:I31"/>
    <mergeCell ref="F25:G26"/>
    <mergeCell ref="H25:I25"/>
    <mergeCell ref="H26:I26"/>
    <mergeCell ref="A27:E27"/>
  </mergeCells>
  <dataValidations count="2">
    <dataValidation allowBlank="1" showInputMessage="1" showErrorMessage="1" prompt="To be filled up if it is a re-estimation" sqref="E4"/>
    <dataValidation type="list" allowBlank="1" showInputMessage="1" showErrorMessage="1" prompt="Please select an option" sqref="C4:D4">
      <formula1>"High level- at the beginning of project,Detail Estimation"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33b23e-93ab-4815-9107-f49d6083849a">2P4H6J2CWE6N-386-793</_dlc_DocId>
    <_dlc_DocIdUrl xmlns="7233b23e-93ab-4815-9107-f49d6083849a">
      <Url>https://nsite.nextsphere.com/Projects/CustomerProjects/ForeverGreen/FGX/_layouts/15/DocIdRedir.aspx?ID=2P4H6J2CWE6N-386-793</Url>
      <Description>2P4H6J2CWE6N-386-793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B66B885B5AAA40813F18B47B244224" ma:contentTypeVersion="0" ma:contentTypeDescription="Create a new document." ma:contentTypeScope="" ma:versionID="f92908fb1322733c6b1c2218dbc57693">
  <xsd:schema xmlns:xsd="http://www.w3.org/2001/XMLSchema" xmlns:xs="http://www.w3.org/2001/XMLSchema" xmlns:p="http://schemas.microsoft.com/office/2006/metadata/properties" xmlns:ns2="7233b23e-93ab-4815-9107-f49d6083849a" targetNamespace="http://schemas.microsoft.com/office/2006/metadata/properties" ma:root="true" ma:fieldsID="42afdd0fe08f0c2bfcd8a5fa15c5af4c" ns2:_="">
    <xsd:import namespace="7233b23e-93ab-4815-9107-f49d608384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3b23e-93ab-4815-9107-f49d6083849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2C5A29-8402-4316-A8DE-74372B0ECA98}">
  <ds:schemaRefs>
    <ds:schemaRef ds:uri="http://schemas.microsoft.com/office/2006/metadata/properties"/>
    <ds:schemaRef ds:uri="http://schemas.microsoft.com/office/infopath/2007/PartnerControls"/>
    <ds:schemaRef ds:uri="7233b23e-93ab-4815-9107-f49d6083849a"/>
  </ds:schemaRefs>
</ds:datastoreItem>
</file>

<file path=customXml/itemProps2.xml><?xml version="1.0" encoding="utf-8"?>
<ds:datastoreItem xmlns:ds="http://schemas.openxmlformats.org/officeDocument/2006/customXml" ds:itemID="{51D30FBA-5580-4368-B5FA-1D20FECBB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D91345-C5A9-4544-8D54-F515EA7C827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42D634F-B0D9-4941-A8F9-F101275B3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3b23e-93ab-4815-9107-f49d60838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Decomposition</vt:lpstr>
      <vt:lpstr>Estimation Work sheet</vt:lpstr>
      <vt:lpstr>Effort</vt:lpstr>
    </vt:vector>
  </TitlesOfParts>
  <Company>Wipro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Kumar</dc:creator>
  <cp:lastModifiedBy>NitinGowda</cp:lastModifiedBy>
  <cp:lastPrinted>2015-07-20T12:53:56Z</cp:lastPrinted>
  <dcterms:created xsi:type="dcterms:W3CDTF">2009-07-16T20:06:06Z</dcterms:created>
  <dcterms:modified xsi:type="dcterms:W3CDTF">2016-12-21T14:56:21Z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0x010100F5B66B885B5AAA40813F18B47B244224</vt:lpwstr>
  </property>
  <property fmtid="{D5CDD505-2E9C-101B-9397-08002B2CF9AE}" pid="4" name="_dlc_DocIdItemGuid">
    <vt:lpwstr>6b6a36fd-6ee4-45b9-b9aa-9adcae12489e</vt:lpwstr>
  </property>
</Properties>
</file>