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FA97EDB5-2C0C-4C01-AA27-5F50AEBB29E2}" xr6:coauthVersionLast="47" xr6:coauthVersionMax="47" xr10:uidLastSave="{00000000-0000-0000-0000-000000000000}"/>
  <bookViews>
    <workbookView xWindow="240" yWindow="460" windowWidth="19440" windowHeight="15540" activeTab="1" xr2:uid="{00000000-000D-0000-FFFF-FFFF00000000}"/>
  </bookViews>
  <sheets>
    <sheet name="PIVOT" sheetId="4" r:id="rId1"/>
    <sheet name="Sales Data" sheetId="2" r:id="rId2"/>
    <sheet name="Customer Info" sheetId="3" r:id="rId3"/>
  </sheets>
  <calcPr calcId="191028"/>
  <pivotCaches>
    <pivotCache cacheId="7599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<sst xmlns="http://schemas.openxmlformats.org/spreadsheetml/2006/main" count="538" uniqueCount="92">
  <si>
    <t xml:space="preserve">ANALYZING CHAIR SALES </t>
  </si>
  <si>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</si>
  <si>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</si>
  <si>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</si>
  <si>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</si>
  <si>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</si>
  <si>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</si>
  <si>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</si>
  <si>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</si>
  <si>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</si>
  <si>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</si>
  <si>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</si>
  <si>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</si>
  <si>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</si>
  <si>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</si>
  <si>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</si>
  <si>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</si>
  <si>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</si>
  <si>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</si>
  <si>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</si>
  <si>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</si>
  <si>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</si>
  <si>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</si>
  <si>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</si>
  <si>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Company Name</t>
  </si>
  <si>
    <t>Representative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</si>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</sst>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0" fontId="5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095.79687337963" createdVersion="8" refreshedVersion="8" minRefreshableVersion="3" recordCount="80" xr:uid="{2835175A-132D-4115-A0CC-E7335C224181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/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s v="Eric Jones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s v="Amy Brown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s v="Sara Davis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s v="Marc Williams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s v="Eric Jones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s v="Stacy Peters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s v="David Garcia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s v="Amy Brown"/>
    <s v="West"/>
    <n v="132"/>
    <s v="Bankia"/>
    <s v="Lucas Adams"/>
    <x v="0"/>
    <s v="brown"/>
    <s v="F2248br"/>
    <n v="22"/>
    <n v="235"/>
    <n v="5170"/>
    <s v="Y"/>
    <n v="4911.5"/>
  </r>
  <r>
    <n v="9"/>
    <d v="2020-01-22T00:00:00"/>
    <x v="0"/>
    <s v="Sara Davis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s v="Eric Jones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s v="David Garcia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s v="Marc Williams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s v="Eric Jones"/>
    <s v="North"/>
    <n v="180"/>
    <s v="Milago"/>
    <s v="Sam Cooper"/>
    <x v="4"/>
    <s v="gray"/>
    <s v="C2699gr"/>
    <n v="10"/>
    <n v="375"/>
    <n v="3750"/>
    <s v="N"/>
    <n v="3750"/>
  </r>
  <r>
    <n v="14"/>
    <d v="2020-02-08T00:00:00"/>
    <x v="1"/>
    <s v="Emily Moore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s v="Amy Brown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s v="Marc Williams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s v="Sara Davis"/>
    <s v="West"/>
    <n v="162"/>
    <s v="Cruise"/>
    <s v="Denise Harris"/>
    <x v="5"/>
    <s v="red"/>
    <s v="A2258rd"/>
    <n v="10"/>
    <n v="220"/>
    <n v="2200"/>
    <s v="N"/>
    <n v="2200"/>
  </r>
  <r>
    <n v="18"/>
    <d v="2020-02-15T00:00:00"/>
    <x v="1"/>
    <s v="Eric Jones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s v="David Garcia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s v="Amy Brown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s v="Marc Williams"/>
    <s v="South"/>
    <n v="136"/>
    <s v="Telmark"/>
    <s v="Emily Flores"/>
    <x v="4"/>
    <s v="gray"/>
    <s v="C2699gr"/>
    <n v="40"/>
    <n v="375"/>
    <n v="15000"/>
    <s v="Y"/>
    <n v="14250"/>
  </r>
  <r>
    <n v="22"/>
    <d v="2020-02-28T00:00:00"/>
    <x v="1"/>
    <s v="Stacy Peters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s v="Sara Davis"/>
    <s v="West"/>
    <n v="132"/>
    <s v="Bankia"/>
    <s v="Lucas Adams"/>
    <x v="4"/>
    <s v="black"/>
    <s v="C2699bl"/>
    <n v="25"/>
    <n v="375"/>
    <n v="9375"/>
    <s v="Y"/>
    <n v="8906.25"/>
  </r>
  <r>
    <n v="24"/>
    <d v="2020-03-04T00:00:00"/>
    <x v="2"/>
    <s v="Emily Moore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s v="Amy Brown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s v="Eric Jones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s v="Stacy Peters"/>
    <s v="North"/>
    <n v="166"/>
    <s v="Port Royale"/>
    <s v="Dan Hill"/>
    <x v="5"/>
    <s v="white"/>
    <s v="A2258wh"/>
    <n v="10"/>
    <n v="220"/>
    <n v="2200"/>
    <s v="N"/>
    <n v="2200"/>
  </r>
  <r>
    <n v="28"/>
    <d v="2020-03-12T00:00:00"/>
    <x v="2"/>
    <s v="Marc Williams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s v="Emily Moore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s v="Amy Brown"/>
    <s v="West"/>
    <n v="152"/>
    <s v="Secspace"/>
    <s v="Rob Nelson"/>
    <x v="5"/>
    <s v="gray"/>
    <s v="A2258gr"/>
    <n v="28"/>
    <n v="220"/>
    <n v="6160"/>
    <s v="Y"/>
    <n v="5852"/>
  </r>
  <r>
    <n v="31"/>
    <d v="2020-03-23T00:00:00"/>
    <x v="2"/>
    <s v="Emily Moore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s v="Eric Jones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s v="Marc Williams"/>
    <s v="South"/>
    <n v="178"/>
    <s v="Vento"/>
    <s v="Amanda Wood"/>
    <x v="4"/>
    <s v="white"/>
    <s v="C2699wh"/>
    <n v="20"/>
    <n v="375"/>
    <n v="7500"/>
    <s v="Y"/>
    <n v="7125"/>
  </r>
  <r>
    <n v="34"/>
    <d v="2020-03-28T00:00:00"/>
    <x v="2"/>
    <s v="Stacy Peters"/>
    <s v="North"/>
    <n v="152"/>
    <s v="Secspace"/>
    <s v="Rob Nelson"/>
    <x v="5"/>
    <s v="gray"/>
    <s v="A2258gr"/>
    <n v="45"/>
    <n v="220"/>
    <n v="9900"/>
    <s v="Y"/>
    <n v="9405"/>
  </r>
  <r>
    <n v="35"/>
    <d v="2020-04-02T00:00:00"/>
    <x v="3"/>
    <s v="Amy Brown"/>
    <s v="West"/>
    <n v="136"/>
    <s v="Telmark"/>
    <s v="Emily Flores"/>
    <x v="4"/>
    <s v="black"/>
    <s v="C2699bl"/>
    <n v="15"/>
    <n v="375"/>
    <n v="5625"/>
    <s v="N"/>
    <n v="5625"/>
  </r>
  <r>
    <n v="36"/>
    <d v="2020-04-06T00:00:00"/>
    <x v="3"/>
    <s v="Emily Moore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s v="Marc Williams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s v="Sara Davis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s v="Stacy Peters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s v="Amy Brown"/>
    <s v="West"/>
    <n v="180"/>
    <s v="Milago"/>
    <s v="Sam Cooper"/>
    <x v="5"/>
    <s v="white"/>
    <s v="A2258wh"/>
    <n v="24"/>
    <n v="220"/>
    <n v="5280"/>
    <s v="Y"/>
    <n v="5016"/>
  </r>
  <r>
    <n v="41"/>
    <d v="2020-04-14T00:00:00"/>
    <x v="3"/>
    <s v="Emily Moore"/>
    <s v="West"/>
    <n v="132"/>
    <s v="Bankia"/>
    <s v="Lucas Adams"/>
    <x v="4"/>
    <s v="black"/>
    <s v="C2699bl"/>
    <n v="30"/>
    <n v="375"/>
    <n v="11250"/>
    <s v="Y"/>
    <n v="10687.5"/>
  </r>
  <r>
    <n v="42"/>
    <d v="2020-04-15T00:00:00"/>
    <x v="3"/>
    <s v="Emily Moore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s v="Stacy Peters"/>
    <s v="North"/>
    <n v="157"/>
    <s v="MarkPlus"/>
    <s v="Matt Reed"/>
    <x v="4"/>
    <s v="black"/>
    <s v="C2699bl"/>
    <n v="15"/>
    <n v="375"/>
    <n v="5625"/>
    <s v="N"/>
    <n v="5625"/>
  </r>
  <r>
    <n v="44"/>
    <d v="2020-04-19T00:00:00"/>
    <x v="3"/>
    <s v="Eric Jones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s v="Eric Jones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s v="Marc Williams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s v="Stacy Peters"/>
    <s v="North"/>
    <n v="144"/>
    <s v="Affinity"/>
    <s v="Christina Bell"/>
    <x v="5"/>
    <s v="white"/>
    <s v="A2258wh"/>
    <n v="32"/>
    <n v="220"/>
    <n v="7040"/>
    <s v="Y"/>
    <n v="6688"/>
  </r>
  <r>
    <n v="48"/>
    <d v="2020-04-27T00:00:00"/>
    <x v="3"/>
    <s v="Emily Moore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s v="Marc Williams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s v="David Garcia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s v="Eric Jones"/>
    <s v="North"/>
    <n v="180"/>
    <s v="Milago"/>
    <s v="Sam Cooper"/>
    <x v="5"/>
    <s v="black"/>
    <s v="A2258bl"/>
    <n v="42"/>
    <n v="220"/>
    <n v="9240"/>
    <s v="Y"/>
    <n v="8778"/>
  </r>
  <r>
    <n v="52"/>
    <d v="2020-05-03T00:00:00"/>
    <x v="4"/>
    <s v="Emily Moore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s v="Marc Williams"/>
    <s v="South"/>
    <n v="136"/>
    <s v="Telmark"/>
    <s v="Emily Flores"/>
    <x v="4"/>
    <s v="gray"/>
    <s v="C2699gr"/>
    <n v="10"/>
    <n v="375"/>
    <n v="3750"/>
    <s v="N"/>
    <n v="3750"/>
  </r>
  <r>
    <n v="54"/>
    <d v="2020-05-08T00:00:00"/>
    <x v="4"/>
    <s v="Sara Davis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s v="Stacy Peters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s v="David Garcia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s v="Marc Williams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s v="Stacy Peters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s v="Sara Davis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s v="Marc Williams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s v="Emily Moore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s v="Marc Williams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s v="Eric Jones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s v="David Garcia"/>
    <s v="South"/>
    <n v="157"/>
    <s v="MarkPlus"/>
    <s v="Matt Reed"/>
    <x v="5"/>
    <s v="white"/>
    <s v="A2258wh"/>
    <n v="15"/>
    <n v="220"/>
    <n v="3300"/>
    <s v="N"/>
    <n v="3300"/>
  </r>
  <r>
    <n v="65"/>
    <d v="2020-05-28T00:00:00"/>
    <x v="4"/>
    <s v="Stacy Peters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s v="David Garcia"/>
    <s v="South"/>
    <n v="178"/>
    <s v="Vento"/>
    <s v="Amanda Wood"/>
    <x v="4"/>
    <s v="gray"/>
    <s v="C2699gr"/>
    <n v="33"/>
    <n v="375"/>
    <n v="12375"/>
    <s v="Y"/>
    <n v="11756.25"/>
  </r>
  <r>
    <n v="67"/>
    <d v="2020-06-05T00:00:00"/>
    <x v="5"/>
    <s v="Marc Williams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s v="David Garcia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s v="Eric Jones"/>
    <s v="North"/>
    <n v="132"/>
    <s v="Bankia"/>
    <s v="Lucas Adams"/>
    <x v="5"/>
    <s v="red"/>
    <s v="A2258rd"/>
    <n v="16"/>
    <n v="220"/>
    <n v="3520"/>
    <s v="N"/>
    <n v="3520"/>
  </r>
  <r>
    <n v="70"/>
    <d v="2020-06-09T00:00:00"/>
    <x v="5"/>
    <s v="Emily Moore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s v="Sara Davis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s v="Amy Brown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s v="Stacy Peters"/>
    <s v="North"/>
    <n v="132"/>
    <s v="Bankia"/>
    <s v="Lucas Adams"/>
    <x v="4"/>
    <s v="gray"/>
    <s v="C2699gr"/>
    <n v="25"/>
    <n v="375"/>
    <n v="9375"/>
    <s v="Y"/>
    <n v="8906.25"/>
  </r>
  <r>
    <n v="74"/>
    <d v="1900-06-15T00:00:00"/>
    <x v="5"/>
    <s v="Eric Jones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s v="David Garcia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s v="Marc Williams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s v="Amy Brown"/>
    <s v="West"/>
    <n v="166"/>
    <s v="Port Royale"/>
    <s v="Dan Hill"/>
    <x v="5"/>
    <s v="white"/>
    <s v="A2258wh"/>
    <n v="16"/>
    <n v="220"/>
    <n v="3520"/>
    <s v="N"/>
    <n v="3520"/>
  </r>
  <r>
    <n v="78"/>
    <d v="2020-06-27T00:00:00"/>
    <x v="5"/>
    <s v="Sara Davis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s v="Stacy Peters"/>
    <s v="North"/>
    <n v="178"/>
    <s v="Vento"/>
    <s v="Amanda Wood"/>
    <x v="4"/>
    <s v="gray"/>
    <s v="C2699gr"/>
    <n v="32"/>
    <n v="375"/>
    <n v="12000"/>
    <s v="Y"/>
    <n v="11400"/>
  </r>
  <r>
    <n v="80"/>
    <d v="2020-06-29T00:00:00"/>
    <x v="5"/>
    <s v="Amy Brown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86421C-C9EA-4FB2-A4EA-665540E5768A}" name="PivotTable2" cacheId="75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5:H13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BDA413-8BE8-480A-9B35-764BF1AA6DEB}" name="Table1" displayName="Table1" ref="A4:P84" totalsRowShown="0" headerRowDxfId="11">
  <autoFilter ref="A4:P84" xr:uid="{B1BDA413-8BE8-480A-9B35-764BF1AA6DEB}"/>
  <sortState xmlns:xlrd2="http://schemas.microsoft.com/office/spreadsheetml/2017/richdata2" ref="A5:N84">
    <sortCondition ref="A4:A84"/>
  </sortState>
  <tableColumns count="16">
    <tableColumn id="1" xr3:uid="{B7D03B55-FD4E-41C2-8B78-76F2E3653E62}" name="Num"/>
    <tableColumn id="2" xr3:uid="{E27A2FC8-396B-4F76-9BFF-E6AD9783D948}" name="Date" dataDxfId="10"/>
    <tableColumn id="3" xr3:uid="{D295F7AE-CE92-469B-9904-ADDC4CA64A35}" name="Month" dataDxfId="9"/>
    <tableColumn id="4" xr3:uid="{F74FF560-57CC-4772-BAB8-5C54CD57F0DE}" name="Sales Rep" dataDxfId="8"/>
    <tableColumn id="5" xr3:uid="{A8188214-C3E8-4F2D-9FE8-6E6DCA73D138}" name="Region" dataDxfId="7"/>
    <tableColumn id="6" xr3:uid="{8BE780D7-470C-4F67-8E97-A35180287C20}" name="Customer ID" dataDxfId="6"/>
    <tableColumn id="17" xr3:uid="{ADF7EA3A-58AB-4A4A-928C-F4CC6FF0E015}" name="Company Name" dataDxfId="5">
      <calculatedColumnFormula>VLOOKUP(Table1[[#This Row],[Customer ID]],'Customer Info'!$A$4:$C$12,2,FALSE)</calculatedColumnFormula>
    </tableColumn>
    <tableColumn id="18" xr3:uid="{3D3D3D33-AA6F-4150-BC19-A13A29D1F57E}" name="Representative" dataDxfId="4">
      <calculatedColumnFormula>VLOOKUP(Table1[[#This Row],[Customer ID]],'Customer Info'!$A$4:$C$12,3,FALSE)</calculatedColumnFormula>
    </tableColumn>
    <tableColumn id="7" xr3:uid="{3F71BE3B-45F9-45EA-99DA-9A9CADF369DE}" name="Model"/>
    <tableColumn id="8" xr3:uid="{49C2101F-FE84-403D-B6F5-526B3937EE91}" name="Color"/>
    <tableColumn id="9" xr3:uid="{C6327071-159F-4CCB-A74E-56703CB27AC6}" name="Item Code"/>
    <tableColumn id="10" xr3:uid="{34C665C5-A429-48E0-925D-068E51B73767}" name="Number"/>
    <tableColumn id="11" xr3:uid="{3749EF8E-325F-4584-81B0-6072FA4C9DEE}" name="Price / Unit" dataDxfId="3"/>
    <tableColumn id="12" xr3:uid="{FCACD1CC-B27A-404B-AC4E-8FF65028D90C}" name="Total" dataDxfId="2"/>
    <tableColumn id="13" xr3:uid="{1FCBE393-4C47-4BA5-8730-5F786897569A}" name="Discount" dataDxfId="1">
      <calculatedColumnFormula>IF(Table1[[#This Row],[Number]]&gt;=20, "Y","N")</calculatedColumnFormula>
    </tableColumn>
    <tableColumn id="14" xr3:uid="{B77556F2-56E6-4316-8E24-166824F1B76B}" name="Final Price" dataDxfId="0">
      <calculatedColumnFormula>IF(Table1[[#This Row],[Number]]&gt;=20, 0.95*Table1[[#This Row],[Total]],Table1[[#This Row],[Total]])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06B8-0717-4516-8597-6CC73B8C4544}">
  <dimension ref="A2:H13"/>
  <sheetViews>
    <sheetView showGridLines="0" workbookViewId="0">
      <selection activeCell="F2" sqref="F2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8" width="11.7109375" bestFit="1" customWidth="1"/>
  </cols>
  <sheetData>
    <row r="2" spans="1:8" ht="23.25" customHeight="1">
      <c r="A2" s="19" t="s">
        <v>0</v>
      </c>
      <c r="B2" s="19"/>
      <c r="C2" s="19"/>
      <c r="D2" s="19"/>
    </row>
    <row r="3" spans="1:8">
      <c r="A3" s="19"/>
      <c r="B3" s="19"/>
      <c r="C3" s="19"/>
      <c r="D3" s="19"/>
    </row>
    <row r="5" spans="1:8">
      <c r="A5" s="18" t="s">
        <v>1</v>
      </c>
      <c r="B5" s="18" t="s">
        <v>2</v>
      </c>
    </row>
    <row r="6" spans="1:8">
      <c r="A6" s="18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</row>
    <row r="7" spans="1:8">
      <c r="A7" t="s">
        <v>11</v>
      </c>
      <c r="B7" s="17"/>
      <c r="C7" s="17">
        <v>8</v>
      </c>
      <c r="D7" s="17">
        <v>88</v>
      </c>
      <c r="E7" s="17">
        <v>67</v>
      </c>
      <c r="F7" s="17">
        <v>62</v>
      </c>
      <c r="G7" s="17">
        <v>32</v>
      </c>
      <c r="H7" s="17">
        <v>257</v>
      </c>
    </row>
    <row r="8" spans="1:8">
      <c r="A8" t="s">
        <v>12</v>
      </c>
      <c r="B8" s="17">
        <v>10</v>
      </c>
      <c r="C8" s="17">
        <v>50</v>
      </c>
      <c r="D8" s="17">
        <v>70</v>
      </c>
      <c r="E8" s="17">
        <v>35</v>
      </c>
      <c r="F8" s="17">
        <v>61</v>
      </c>
      <c r="G8" s="17">
        <v>27</v>
      </c>
      <c r="H8" s="17">
        <v>253</v>
      </c>
    </row>
    <row r="9" spans="1:8">
      <c r="A9" t="s">
        <v>13</v>
      </c>
      <c r="B9" s="17">
        <v>83</v>
      </c>
      <c r="C9" s="17">
        <v>45</v>
      </c>
      <c r="D9" s="17">
        <v>20</v>
      </c>
      <c r="E9" s="17">
        <v>48</v>
      </c>
      <c r="F9" s="17">
        <v>50</v>
      </c>
      <c r="G9" s="17">
        <v>50</v>
      </c>
      <c r="H9" s="17">
        <v>296</v>
      </c>
    </row>
    <row r="10" spans="1:8">
      <c r="A10" t="s">
        <v>14</v>
      </c>
      <c r="B10" s="17">
        <v>56</v>
      </c>
      <c r="C10" s="17">
        <v>60</v>
      </c>
      <c r="D10" s="17">
        <v>62</v>
      </c>
      <c r="E10" s="17">
        <v>83</v>
      </c>
      <c r="F10" s="17">
        <v>90</v>
      </c>
      <c r="G10" s="17">
        <v>92</v>
      </c>
      <c r="H10" s="17">
        <v>443</v>
      </c>
    </row>
    <row r="11" spans="1:8">
      <c r="A11" t="s">
        <v>15</v>
      </c>
      <c r="B11" s="17">
        <v>57</v>
      </c>
      <c r="C11" s="17">
        <v>10</v>
      </c>
      <c r="D11" s="17">
        <v>113</v>
      </c>
      <c r="E11" s="17">
        <v>123</v>
      </c>
      <c r="F11" s="17">
        <v>30</v>
      </c>
      <c r="G11" s="17">
        <v>75</v>
      </c>
      <c r="H11" s="17">
        <v>408</v>
      </c>
    </row>
    <row r="12" spans="1:8">
      <c r="A12" t="s">
        <v>16</v>
      </c>
      <c r="B12" s="17">
        <v>32</v>
      </c>
      <c r="C12" s="17">
        <v>90</v>
      </c>
      <c r="D12" s="17">
        <v>22</v>
      </c>
      <c r="E12" s="17">
        <v>29</v>
      </c>
      <c r="F12" s="17">
        <v>123</v>
      </c>
      <c r="G12" s="17">
        <v>80</v>
      </c>
      <c r="H12" s="17">
        <v>376</v>
      </c>
    </row>
    <row r="13" spans="1:8">
      <c r="A13" t="s">
        <v>10</v>
      </c>
      <c r="B13" s="17">
        <v>238</v>
      </c>
      <c r="C13" s="17">
        <v>263</v>
      </c>
      <c r="D13" s="17">
        <v>375</v>
      </c>
      <c r="E13" s="17">
        <v>385</v>
      </c>
      <c r="F13" s="17">
        <v>416</v>
      </c>
      <c r="G13" s="17">
        <v>356</v>
      </c>
      <c r="H13" s="17">
        <v>2033</v>
      </c>
    </row>
  </sheetData>
  <mergeCells count="1">
    <mergeCell ref="A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workbookViewId="0">
      <selection activeCell="S30" sqref="S30"/>
    </sheetView>
  </sheetViews>
  <sheetFormatPr defaultColWidth="8.85546875" defaultRowHeight="15"/>
  <cols>
    <col min="2" max="2" width="10.425781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7" width="17.7109375" bestFit="1" customWidth="1"/>
    <col min="8" max="8" width="17.140625" bestFit="1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9.7109375" style="3" bestFit="1" customWidth="1"/>
    <col min="16" max="16" width="12.5703125" style="5" bestFit="1" customWidth="1"/>
  </cols>
  <sheetData>
    <row r="1" spans="1:16" ht="21">
      <c r="A1" s="1" t="s">
        <v>17</v>
      </c>
    </row>
    <row r="2" spans="1:16" ht="21">
      <c r="A2" s="1" t="s">
        <v>18</v>
      </c>
    </row>
    <row r="4" spans="1:16">
      <c r="A4" s="3" t="s">
        <v>19</v>
      </c>
      <c r="B4" s="3" t="s">
        <v>20</v>
      </c>
      <c r="C4" s="3" t="s">
        <v>3</v>
      </c>
      <c r="D4" s="3" t="s">
        <v>21</v>
      </c>
      <c r="E4" s="3" t="s">
        <v>22</v>
      </c>
      <c r="F4" s="3" t="s">
        <v>23</v>
      </c>
      <c r="G4" s="3" t="s">
        <v>24</v>
      </c>
      <c r="H4" s="3" t="s">
        <v>25</v>
      </c>
      <c r="I4" s="3" t="s">
        <v>2</v>
      </c>
      <c r="J4" s="3" t="s">
        <v>26</v>
      </c>
      <c r="K4" s="3" t="s">
        <v>27</v>
      </c>
      <c r="L4" s="3" t="s">
        <v>28</v>
      </c>
      <c r="M4" s="3" t="s">
        <v>29</v>
      </c>
      <c r="N4" s="3" t="s">
        <v>30</v>
      </c>
      <c r="O4" s="3" t="s">
        <v>31</v>
      </c>
      <c r="P4" s="16" t="s">
        <v>32</v>
      </c>
    </row>
    <row r="5" spans="1:16">
      <c r="A5">
        <v>1</v>
      </c>
      <c r="B5" s="2">
        <v>43832</v>
      </c>
      <c r="C5" s="3" t="s">
        <v>11</v>
      </c>
      <c r="D5" s="6" t="s">
        <v>33</v>
      </c>
      <c r="E5" s="3" t="s">
        <v>34</v>
      </c>
      <c r="F5" s="3">
        <v>132</v>
      </c>
      <c r="G5" s="3" t="str">
        <f>VLOOKUP(Table1[[#This Row],[Customer ID]],'Customer Info'!$A$4:$C$12,2,FALSE)</f>
        <v>Bankia</v>
      </c>
      <c r="H5" s="3" t="str">
        <f>VLOOKUP(Table1[[#This Row],[Customer ID]],'Customer Info'!$A$4:$C$12,3,FALSE)</f>
        <v>Lucas Adams</v>
      </c>
      <c r="I5" t="s">
        <v>7</v>
      </c>
      <c r="J5" t="s">
        <v>35</v>
      </c>
      <c r="K5" t="s">
        <v>36</v>
      </c>
      <c r="L5">
        <v>15</v>
      </c>
      <c r="M5" s="4">
        <v>235</v>
      </c>
      <c r="N5" s="5">
        <v>3525</v>
      </c>
      <c r="O5" s="3" t="str">
        <f>IF(Table1[[#This Row],[Number]]&gt;=20, "Y","N")</f>
        <v>N</v>
      </c>
      <c r="P5" s="5">
        <f>IF(Table1[[#This Row],[Number]]&gt;=20, 0.95*Table1[[#This Row],[Total]],Table1[[#This Row],[Total]])</f>
        <v>3525</v>
      </c>
    </row>
    <row r="6" spans="1:16">
      <c r="A6">
        <v>2</v>
      </c>
      <c r="B6" s="2">
        <v>43836</v>
      </c>
      <c r="C6" s="3" t="s">
        <v>11</v>
      </c>
      <c r="D6" s="6" t="s">
        <v>37</v>
      </c>
      <c r="E6" s="3" t="s">
        <v>38</v>
      </c>
      <c r="F6" s="3">
        <v>144</v>
      </c>
      <c r="G6" s="3" t="str">
        <f>VLOOKUP(Table1[[#This Row],[Customer ID]],'Customer Info'!$A$4:$C$12,2,FALSE)</f>
        <v>Affinity</v>
      </c>
      <c r="H6" s="3" t="str">
        <f>VLOOKUP(Table1[[#This Row],[Customer ID]],'Customer Info'!$A$4:$C$12,3,FALSE)</f>
        <v>Christina Bell</v>
      </c>
      <c r="I6" t="s">
        <v>8</v>
      </c>
      <c r="J6" t="s">
        <v>39</v>
      </c>
      <c r="K6" t="s">
        <v>40</v>
      </c>
      <c r="L6">
        <v>22</v>
      </c>
      <c r="M6" s="5">
        <v>260</v>
      </c>
      <c r="N6" s="5">
        <v>5720</v>
      </c>
      <c r="O6" s="3" t="str">
        <f>IF(Table1[[#This Row],[Number]]&gt;=20, "Y","N")</f>
        <v>Y</v>
      </c>
      <c r="P6" s="5">
        <f>IF(Table1[[#This Row],[Number]]&gt;=20, 0.95*Table1[[#This Row],[Total]],Table1[[#This Row],[Total]])</f>
        <v>5434</v>
      </c>
    </row>
    <row r="7" spans="1:16">
      <c r="A7">
        <v>3</v>
      </c>
      <c r="B7" s="2">
        <v>43839</v>
      </c>
      <c r="C7" s="3" t="s">
        <v>11</v>
      </c>
      <c r="D7" s="6" t="s">
        <v>41</v>
      </c>
      <c r="E7" s="3" t="s">
        <v>38</v>
      </c>
      <c r="F7" s="3">
        <v>136</v>
      </c>
      <c r="G7" s="3" t="str">
        <f>VLOOKUP(Table1[[#This Row],[Customer ID]],'Customer Info'!$A$4:$C$12,2,FALSE)</f>
        <v>Telmark</v>
      </c>
      <c r="H7" s="3" t="str">
        <f>VLOOKUP(Table1[[#This Row],[Customer ID]],'Customer Info'!$A$4:$C$12,3,FALSE)</f>
        <v>Emily Flores</v>
      </c>
      <c r="I7" t="s">
        <v>6</v>
      </c>
      <c r="J7" t="s">
        <v>35</v>
      </c>
      <c r="K7" t="s">
        <v>42</v>
      </c>
      <c r="L7">
        <v>16</v>
      </c>
      <c r="M7" s="5">
        <v>350</v>
      </c>
      <c r="N7" s="5">
        <v>5600</v>
      </c>
      <c r="O7" s="3" t="str">
        <f>IF(Table1[[#This Row],[Number]]&gt;=20, "Y","N")</f>
        <v>N</v>
      </c>
      <c r="P7" s="5">
        <f>IF(Table1[[#This Row],[Number]]&gt;=20, 0.95*Table1[[#This Row],[Total]],Table1[[#This Row],[Total]])</f>
        <v>5600</v>
      </c>
    </row>
    <row r="8" spans="1:16">
      <c r="A8">
        <v>4</v>
      </c>
      <c r="B8" s="2">
        <v>43842</v>
      </c>
      <c r="C8" s="3" t="s">
        <v>11</v>
      </c>
      <c r="D8" s="6" t="s">
        <v>43</v>
      </c>
      <c r="E8" s="3" t="s">
        <v>44</v>
      </c>
      <c r="F8" s="3">
        <v>144</v>
      </c>
      <c r="G8" s="3" t="str">
        <f>VLOOKUP(Table1[[#This Row],[Customer ID]],'Customer Info'!$A$4:$C$12,2,FALSE)</f>
        <v>Affinity</v>
      </c>
      <c r="H8" s="3" t="str">
        <f>VLOOKUP(Table1[[#This Row],[Customer ID]],'Customer Info'!$A$4:$C$12,3,FALSE)</f>
        <v>Christina Bell</v>
      </c>
      <c r="I8" t="s">
        <v>7</v>
      </c>
      <c r="J8" t="s">
        <v>45</v>
      </c>
      <c r="K8" t="s">
        <v>46</v>
      </c>
      <c r="L8">
        <v>30</v>
      </c>
      <c r="M8" s="5">
        <v>235</v>
      </c>
      <c r="N8" s="5">
        <v>7050</v>
      </c>
      <c r="O8" s="3" t="str">
        <f>IF(Table1[[#This Row],[Number]]&gt;=20, "Y","N")</f>
        <v>Y</v>
      </c>
      <c r="P8" s="5">
        <f>IF(Table1[[#This Row],[Number]]&gt;=20, 0.95*Table1[[#This Row],[Total]],Table1[[#This Row],[Total]])</f>
        <v>6697.5</v>
      </c>
    </row>
    <row r="9" spans="1:16">
      <c r="A9">
        <v>5</v>
      </c>
      <c r="B9" s="2">
        <v>43842</v>
      </c>
      <c r="C9" s="3" t="s">
        <v>11</v>
      </c>
      <c r="D9" s="6" t="s">
        <v>33</v>
      </c>
      <c r="E9" s="3" t="s">
        <v>34</v>
      </c>
      <c r="F9" s="3">
        <v>166</v>
      </c>
      <c r="G9" s="3" t="str">
        <f>VLOOKUP(Table1[[#This Row],[Customer ID]],'Customer Info'!$A$4:$C$12,2,FALSE)</f>
        <v>Port Royale</v>
      </c>
      <c r="H9" s="3" t="str">
        <f>VLOOKUP(Table1[[#This Row],[Customer ID]],'Customer Info'!$A$4:$C$12,3,FALSE)</f>
        <v>Dan Hill</v>
      </c>
      <c r="I9" t="s">
        <v>9</v>
      </c>
      <c r="J9" t="s">
        <v>47</v>
      </c>
      <c r="K9" t="s">
        <v>48</v>
      </c>
      <c r="L9">
        <v>32</v>
      </c>
      <c r="M9" s="5">
        <v>295</v>
      </c>
      <c r="N9" s="5">
        <v>9440</v>
      </c>
      <c r="O9" s="3" t="str">
        <f>IF(Table1[[#This Row],[Number]]&gt;=20, "Y","N")</f>
        <v>Y</v>
      </c>
      <c r="P9" s="5">
        <f>IF(Table1[[#This Row],[Number]]&gt;=20, 0.95*Table1[[#This Row],[Total]],Table1[[#This Row],[Total]])</f>
        <v>8968</v>
      </c>
    </row>
    <row r="10" spans="1:16">
      <c r="A10">
        <v>6</v>
      </c>
      <c r="B10" s="2">
        <v>43845</v>
      </c>
      <c r="C10" s="3" t="s">
        <v>11</v>
      </c>
      <c r="D10" s="6" t="s">
        <v>49</v>
      </c>
      <c r="E10" s="3" t="s">
        <v>34</v>
      </c>
      <c r="F10" s="3">
        <v>136</v>
      </c>
      <c r="G10" s="3" t="str">
        <f>VLOOKUP(Table1[[#This Row],[Customer ID]],'Customer Info'!$A$4:$C$12,2,FALSE)</f>
        <v>Telmark</v>
      </c>
      <c r="H10" s="3" t="str">
        <f>VLOOKUP(Table1[[#This Row],[Customer ID]],'Customer Info'!$A$4:$C$12,3,FALSE)</f>
        <v>Emily Flores</v>
      </c>
      <c r="I10" t="s">
        <v>6</v>
      </c>
      <c r="J10" t="s">
        <v>45</v>
      </c>
      <c r="K10" t="s">
        <v>50</v>
      </c>
      <c r="L10">
        <v>14</v>
      </c>
      <c r="M10" s="5">
        <v>350</v>
      </c>
      <c r="N10" s="5">
        <v>4900</v>
      </c>
      <c r="O10" s="3" t="str">
        <f>IF(Table1[[#This Row],[Number]]&gt;=20, "Y","N")</f>
        <v>N</v>
      </c>
      <c r="P10" s="5">
        <f>IF(Table1[[#This Row],[Number]]&gt;=20, 0.95*Table1[[#This Row],[Total]],Table1[[#This Row],[Total]])</f>
        <v>4900</v>
      </c>
    </row>
    <row r="11" spans="1:16">
      <c r="A11">
        <v>7</v>
      </c>
      <c r="B11" s="2">
        <v>43848</v>
      </c>
      <c r="C11" s="3" t="s">
        <v>11</v>
      </c>
      <c r="D11" s="6" t="s">
        <v>51</v>
      </c>
      <c r="E11" s="3" t="s">
        <v>44</v>
      </c>
      <c r="F11" s="3">
        <v>152</v>
      </c>
      <c r="G11" s="3" t="str">
        <f>VLOOKUP(Table1[[#This Row],[Customer ID]],'Customer Info'!$A$4:$C$12,2,FALSE)</f>
        <v>Secspace</v>
      </c>
      <c r="H11" s="3" t="str">
        <f>VLOOKUP(Table1[[#This Row],[Customer ID]],'Customer Info'!$A$4:$C$12,3,FALSE)</f>
        <v>Rob Nelson</v>
      </c>
      <c r="I11" t="s">
        <v>5</v>
      </c>
      <c r="J11" t="s">
        <v>52</v>
      </c>
      <c r="K11" t="s">
        <v>53</v>
      </c>
      <c r="L11">
        <v>8</v>
      </c>
      <c r="M11" s="5">
        <v>375</v>
      </c>
      <c r="N11" s="5">
        <v>3000</v>
      </c>
      <c r="O11" s="3" t="str">
        <f>IF(Table1[[#This Row],[Number]]&gt;=20, "Y","N")</f>
        <v>N</v>
      </c>
      <c r="P11" s="5">
        <f>IF(Table1[[#This Row],[Number]]&gt;=20, 0.95*Table1[[#This Row],[Total]],Table1[[#This Row],[Total]])</f>
        <v>3000</v>
      </c>
    </row>
    <row r="12" spans="1:16">
      <c r="A12">
        <v>8</v>
      </c>
      <c r="B12" s="2">
        <v>43852</v>
      </c>
      <c r="C12" s="3" t="s">
        <v>11</v>
      </c>
      <c r="D12" s="6" t="s">
        <v>37</v>
      </c>
      <c r="E12" s="3" t="s">
        <v>38</v>
      </c>
      <c r="F12" s="3">
        <v>132</v>
      </c>
      <c r="G12" s="3" t="str">
        <f>VLOOKUP(Table1[[#This Row],[Customer ID]],'Customer Info'!$A$4:$C$12,2,FALSE)</f>
        <v>Bankia</v>
      </c>
      <c r="H12" s="3" t="str">
        <f>VLOOKUP(Table1[[#This Row],[Customer ID]],'Customer Info'!$A$4:$C$12,3,FALSE)</f>
        <v>Lucas Adams</v>
      </c>
      <c r="I12" t="s">
        <v>7</v>
      </c>
      <c r="J12" t="s">
        <v>45</v>
      </c>
      <c r="K12" t="s">
        <v>46</v>
      </c>
      <c r="L12">
        <v>22</v>
      </c>
      <c r="M12" s="5">
        <v>235</v>
      </c>
      <c r="N12" s="5">
        <v>5170</v>
      </c>
      <c r="O12" s="3" t="str">
        <f>IF(Table1[[#This Row],[Number]]&gt;=20, "Y","N")</f>
        <v>Y</v>
      </c>
      <c r="P12" s="5">
        <f>IF(Table1[[#This Row],[Number]]&gt;=20, 0.95*Table1[[#This Row],[Total]],Table1[[#This Row],[Total]])</f>
        <v>4911.5</v>
      </c>
    </row>
    <row r="13" spans="1:16">
      <c r="A13">
        <v>9</v>
      </c>
      <c r="B13" s="2">
        <v>43852</v>
      </c>
      <c r="C13" s="3" t="s">
        <v>11</v>
      </c>
      <c r="D13" s="6" t="s">
        <v>41</v>
      </c>
      <c r="E13" s="3" t="s">
        <v>38</v>
      </c>
      <c r="F13" s="3">
        <v>136</v>
      </c>
      <c r="G13" s="3" t="str">
        <f>VLOOKUP(Table1[[#This Row],[Customer ID]],'Customer Info'!$A$4:$C$12,2,FALSE)</f>
        <v>Telmark</v>
      </c>
      <c r="H13" s="3" t="str">
        <f>VLOOKUP(Table1[[#This Row],[Customer ID]],'Customer Info'!$A$4:$C$12,3,FALSE)</f>
        <v>Emily Flores</v>
      </c>
      <c r="I13" t="s">
        <v>8</v>
      </c>
      <c r="J13" t="s">
        <v>45</v>
      </c>
      <c r="K13" t="s">
        <v>54</v>
      </c>
      <c r="L13">
        <v>40</v>
      </c>
      <c r="M13" s="5">
        <v>260</v>
      </c>
      <c r="N13" s="5">
        <v>10400</v>
      </c>
      <c r="O13" s="3" t="str">
        <f>IF(Table1[[#This Row],[Number]]&gt;=20, "Y","N")</f>
        <v>Y</v>
      </c>
      <c r="P13" s="5">
        <f>IF(Table1[[#This Row],[Number]]&gt;=20, 0.95*Table1[[#This Row],[Total]],Table1[[#This Row],[Total]])</f>
        <v>9880</v>
      </c>
    </row>
    <row r="14" spans="1:16">
      <c r="A14">
        <v>10</v>
      </c>
      <c r="B14" s="2">
        <v>43856</v>
      </c>
      <c r="C14" s="3" t="s">
        <v>11</v>
      </c>
      <c r="D14" s="6" t="s">
        <v>33</v>
      </c>
      <c r="E14" s="3" t="s">
        <v>34</v>
      </c>
      <c r="F14" s="3">
        <v>166</v>
      </c>
      <c r="G14" s="3" t="str">
        <f>VLOOKUP(Table1[[#This Row],[Customer ID]],'Customer Info'!$A$4:$C$12,2,FALSE)</f>
        <v>Port Royale</v>
      </c>
      <c r="H14" s="3" t="str">
        <f>VLOOKUP(Table1[[#This Row],[Customer ID]],'Customer Info'!$A$4:$C$12,3,FALSE)</f>
        <v>Dan Hill</v>
      </c>
      <c r="I14" t="s">
        <v>6</v>
      </c>
      <c r="J14" t="s">
        <v>35</v>
      </c>
      <c r="K14" t="s">
        <v>42</v>
      </c>
      <c r="L14">
        <v>25</v>
      </c>
      <c r="M14" s="5">
        <v>350</v>
      </c>
      <c r="N14" s="5">
        <v>8750</v>
      </c>
      <c r="O14" s="3" t="str">
        <f>IF(Table1[[#This Row],[Number]]&gt;=20, "Y","N")</f>
        <v>Y</v>
      </c>
      <c r="P14" s="5">
        <f>IF(Table1[[#This Row],[Number]]&gt;=20, 0.95*Table1[[#This Row],[Total]],Table1[[#This Row],[Total]])</f>
        <v>8312.5</v>
      </c>
    </row>
    <row r="15" spans="1:16">
      <c r="A15">
        <v>11</v>
      </c>
      <c r="B15" s="2">
        <v>43858</v>
      </c>
      <c r="C15" s="3" t="s">
        <v>11</v>
      </c>
      <c r="D15" s="6" t="s">
        <v>51</v>
      </c>
      <c r="E15" s="3" t="s">
        <v>44</v>
      </c>
      <c r="F15" s="3">
        <v>157</v>
      </c>
      <c r="G15" s="3" t="str">
        <f>VLOOKUP(Table1[[#This Row],[Customer ID]],'Customer Info'!$A$4:$C$12,2,FALSE)</f>
        <v>MarkPlus</v>
      </c>
      <c r="H15" s="3" t="str">
        <f>VLOOKUP(Table1[[#This Row],[Customer ID]],'Customer Info'!$A$4:$C$12,3,FALSE)</f>
        <v>Matt Reed</v>
      </c>
      <c r="I15" t="s">
        <v>6</v>
      </c>
      <c r="J15" t="s">
        <v>35</v>
      </c>
      <c r="K15" t="s">
        <v>42</v>
      </c>
      <c r="L15">
        <v>33</v>
      </c>
      <c r="M15" s="5">
        <v>350</v>
      </c>
      <c r="N15" s="5">
        <v>11550</v>
      </c>
      <c r="O15" s="3" t="str">
        <f>IF(Table1[[#This Row],[Number]]&gt;=20, "Y","N")</f>
        <v>Y</v>
      </c>
      <c r="P15" s="5">
        <f>IF(Table1[[#This Row],[Number]]&gt;=20, 0.95*Table1[[#This Row],[Total]],Table1[[#This Row],[Total]])</f>
        <v>10972.5</v>
      </c>
    </row>
    <row r="16" spans="1:16">
      <c r="A16">
        <v>12</v>
      </c>
      <c r="B16" s="2">
        <v>43865</v>
      </c>
      <c r="C16" s="3" t="s">
        <v>12</v>
      </c>
      <c r="D16" s="6" t="s">
        <v>43</v>
      </c>
      <c r="E16" s="3" t="s">
        <v>44</v>
      </c>
      <c r="F16" s="3">
        <v>178</v>
      </c>
      <c r="G16" s="3" t="str">
        <f>VLOOKUP(Table1[[#This Row],[Customer ID]],'Customer Info'!$A$4:$C$12,2,FALSE)</f>
        <v>Vento</v>
      </c>
      <c r="H16" s="3" t="str">
        <f>VLOOKUP(Table1[[#This Row],[Customer ID]],'Customer Info'!$A$4:$C$12,3,FALSE)</f>
        <v>Amanda Wood</v>
      </c>
      <c r="I16" t="s">
        <v>9</v>
      </c>
      <c r="J16" t="s">
        <v>52</v>
      </c>
      <c r="K16" t="s">
        <v>55</v>
      </c>
      <c r="L16">
        <v>15</v>
      </c>
      <c r="M16" s="5">
        <v>295</v>
      </c>
      <c r="N16" s="5">
        <v>4425</v>
      </c>
      <c r="O16" s="3" t="str">
        <f>IF(Table1[[#This Row],[Number]]&gt;=20, "Y","N")</f>
        <v>N</v>
      </c>
      <c r="P16" s="5">
        <f>IF(Table1[[#This Row],[Number]]&gt;=20, 0.95*Table1[[#This Row],[Total]],Table1[[#This Row],[Total]])</f>
        <v>4425</v>
      </c>
    </row>
    <row r="17" spans="1:16">
      <c r="A17">
        <v>13</v>
      </c>
      <c r="B17" s="2">
        <v>43868</v>
      </c>
      <c r="C17" s="3" t="s">
        <v>12</v>
      </c>
      <c r="D17" s="6" t="s">
        <v>33</v>
      </c>
      <c r="E17" s="3" t="s">
        <v>34</v>
      </c>
      <c r="F17" s="3">
        <v>180</v>
      </c>
      <c r="G17" s="3" t="str">
        <f>VLOOKUP(Table1[[#This Row],[Customer ID]],'Customer Info'!$A$4:$C$12,2,FALSE)</f>
        <v>Milago</v>
      </c>
      <c r="H17" s="3" t="str">
        <f>VLOOKUP(Table1[[#This Row],[Customer ID]],'Customer Info'!$A$4:$C$12,3,FALSE)</f>
        <v>Sam Cooper</v>
      </c>
      <c r="I17" t="s">
        <v>5</v>
      </c>
      <c r="J17" t="s">
        <v>47</v>
      </c>
      <c r="K17" t="s">
        <v>56</v>
      </c>
      <c r="L17">
        <v>10</v>
      </c>
      <c r="M17" s="5">
        <v>375</v>
      </c>
      <c r="N17" s="5">
        <v>3750</v>
      </c>
      <c r="O17" s="3" t="str">
        <f>IF(Table1[[#This Row],[Number]]&gt;=20, "Y","N")</f>
        <v>N</v>
      </c>
      <c r="P17" s="5">
        <f>IF(Table1[[#This Row],[Number]]&gt;=20, 0.95*Table1[[#This Row],[Total]],Table1[[#This Row],[Total]])</f>
        <v>3750</v>
      </c>
    </row>
    <row r="18" spans="1:16">
      <c r="A18">
        <v>14</v>
      </c>
      <c r="B18" s="2">
        <v>43869</v>
      </c>
      <c r="C18" s="3" t="s">
        <v>12</v>
      </c>
      <c r="D18" s="6" t="s">
        <v>57</v>
      </c>
      <c r="E18" s="3" t="s">
        <v>38</v>
      </c>
      <c r="F18" s="3">
        <v>132</v>
      </c>
      <c r="G18" s="3" t="str">
        <f>VLOOKUP(Table1[[#This Row],[Customer ID]],'Customer Info'!$A$4:$C$12,2,FALSE)</f>
        <v>Bankia</v>
      </c>
      <c r="H18" s="3" t="str">
        <f>VLOOKUP(Table1[[#This Row],[Customer ID]],'Customer Info'!$A$4:$C$12,3,FALSE)</f>
        <v>Lucas Adams</v>
      </c>
      <c r="I18" t="s">
        <v>8</v>
      </c>
      <c r="J18" t="s">
        <v>45</v>
      </c>
      <c r="K18" t="s">
        <v>54</v>
      </c>
      <c r="L18">
        <v>45</v>
      </c>
      <c r="M18" s="5">
        <v>260</v>
      </c>
      <c r="N18" s="5">
        <v>11700</v>
      </c>
      <c r="O18" s="3" t="str">
        <f>IF(Table1[[#This Row],[Number]]&gt;=20, "Y","N")</f>
        <v>Y</v>
      </c>
      <c r="P18" s="5">
        <f>IF(Table1[[#This Row],[Number]]&gt;=20, 0.95*Table1[[#This Row],[Total]],Table1[[#This Row],[Total]])</f>
        <v>11115</v>
      </c>
    </row>
    <row r="19" spans="1:16">
      <c r="A19">
        <v>15</v>
      </c>
      <c r="B19" s="2">
        <v>43871</v>
      </c>
      <c r="C19" s="3" t="s">
        <v>12</v>
      </c>
      <c r="D19" s="6" t="s">
        <v>37</v>
      </c>
      <c r="E19" s="3" t="s">
        <v>38</v>
      </c>
      <c r="F19" s="3">
        <v>180</v>
      </c>
      <c r="G19" s="3" t="str">
        <f>VLOOKUP(Table1[[#This Row],[Customer ID]],'Customer Info'!$A$4:$C$12,2,FALSE)</f>
        <v>Milago</v>
      </c>
      <c r="H19" s="3" t="str">
        <f>VLOOKUP(Table1[[#This Row],[Customer ID]],'Customer Info'!$A$4:$C$12,3,FALSE)</f>
        <v>Sam Cooper</v>
      </c>
      <c r="I19" t="s">
        <v>6</v>
      </c>
      <c r="J19" t="s">
        <v>52</v>
      </c>
      <c r="K19" t="s">
        <v>58</v>
      </c>
      <c r="L19">
        <v>32</v>
      </c>
      <c r="M19" s="5">
        <v>350</v>
      </c>
      <c r="N19" s="5">
        <v>11200</v>
      </c>
      <c r="O19" s="3" t="str">
        <f>IF(Table1[[#This Row],[Number]]&gt;=20, "Y","N")</f>
        <v>Y</v>
      </c>
      <c r="P19" s="5">
        <f>IF(Table1[[#This Row],[Number]]&gt;=20, 0.95*Table1[[#This Row],[Total]],Table1[[#This Row],[Total]])</f>
        <v>10640</v>
      </c>
    </row>
    <row r="20" spans="1:16">
      <c r="A20">
        <v>16</v>
      </c>
      <c r="B20" s="2">
        <v>43873</v>
      </c>
      <c r="C20" s="3" t="s">
        <v>12</v>
      </c>
      <c r="D20" s="6" t="s">
        <v>43</v>
      </c>
      <c r="E20" s="3" t="s">
        <v>44</v>
      </c>
      <c r="F20" s="3">
        <v>166</v>
      </c>
      <c r="G20" s="3" t="str">
        <f>VLOOKUP(Table1[[#This Row],[Customer ID]],'Customer Info'!$A$4:$C$12,2,FALSE)</f>
        <v>Port Royale</v>
      </c>
      <c r="H20" s="3" t="str">
        <f>VLOOKUP(Table1[[#This Row],[Customer ID]],'Customer Info'!$A$4:$C$12,3,FALSE)</f>
        <v>Dan Hill</v>
      </c>
      <c r="I20" t="s">
        <v>6</v>
      </c>
      <c r="J20" t="s">
        <v>35</v>
      </c>
      <c r="K20" t="s">
        <v>42</v>
      </c>
      <c r="L20">
        <v>28</v>
      </c>
      <c r="M20" s="5">
        <v>350</v>
      </c>
      <c r="N20" s="5">
        <v>9800</v>
      </c>
      <c r="O20" s="3" t="str">
        <f>IF(Table1[[#This Row],[Number]]&gt;=20, "Y","N")</f>
        <v>Y</v>
      </c>
      <c r="P20" s="5">
        <f>IF(Table1[[#This Row],[Number]]&gt;=20, 0.95*Table1[[#This Row],[Total]],Table1[[#This Row],[Total]])</f>
        <v>9310</v>
      </c>
    </row>
    <row r="21" spans="1:16">
      <c r="A21">
        <v>17</v>
      </c>
      <c r="B21" s="2">
        <v>43875</v>
      </c>
      <c r="C21" s="3" t="s">
        <v>12</v>
      </c>
      <c r="D21" s="6" t="s">
        <v>41</v>
      </c>
      <c r="E21" s="3" t="s">
        <v>38</v>
      </c>
      <c r="F21" s="3">
        <v>162</v>
      </c>
      <c r="G21" s="3" t="str">
        <f>VLOOKUP(Table1[[#This Row],[Customer ID]],'Customer Info'!$A$4:$C$12,2,FALSE)</f>
        <v>Cruise</v>
      </c>
      <c r="H21" s="3" t="str">
        <f>VLOOKUP(Table1[[#This Row],[Customer ID]],'Customer Info'!$A$4:$C$12,3,FALSE)</f>
        <v>Denise Harris</v>
      </c>
      <c r="I21" t="s">
        <v>4</v>
      </c>
      <c r="J21" t="s">
        <v>39</v>
      </c>
      <c r="K21" t="s">
        <v>59</v>
      </c>
      <c r="L21">
        <v>10</v>
      </c>
      <c r="M21" s="5">
        <v>220</v>
      </c>
      <c r="N21" s="5">
        <v>2200</v>
      </c>
      <c r="O21" s="3" t="str">
        <f>IF(Table1[[#This Row],[Number]]&gt;=20, "Y","N")</f>
        <v>N</v>
      </c>
      <c r="P21" s="5">
        <f>IF(Table1[[#This Row],[Number]]&gt;=20, 0.95*Table1[[#This Row],[Total]],Table1[[#This Row],[Total]])</f>
        <v>2200</v>
      </c>
    </row>
    <row r="22" spans="1:16">
      <c r="A22">
        <v>18</v>
      </c>
      <c r="B22" s="2">
        <v>43876</v>
      </c>
      <c r="C22" s="3" t="s">
        <v>12</v>
      </c>
      <c r="D22" s="6" t="s">
        <v>33</v>
      </c>
      <c r="E22" s="3" t="s">
        <v>34</v>
      </c>
      <c r="F22" s="3">
        <v>136</v>
      </c>
      <c r="G22" s="3" t="str">
        <f>VLOOKUP(Table1[[#This Row],[Customer ID]],'Customer Info'!$A$4:$C$12,2,FALSE)</f>
        <v>Telmark</v>
      </c>
      <c r="H22" s="3" t="str">
        <f>VLOOKUP(Table1[[#This Row],[Customer ID]],'Customer Info'!$A$4:$C$12,3,FALSE)</f>
        <v>Emily Flores</v>
      </c>
      <c r="I22" t="s">
        <v>8</v>
      </c>
      <c r="J22" t="s">
        <v>45</v>
      </c>
      <c r="K22" t="s">
        <v>54</v>
      </c>
      <c r="L22">
        <v>16</v>
      </c>
      <c r="M22" s="5">
        <v>260</v>
      </c>
      <c r="N22" s="5">
        <v>4160</v>
      </c>
      <c r="O22" s="3" t="str">
        <f>IF(Table1[[#This Row],[Number]]&gt;=20, "Y","N")</f>
        <v>N</v>
      </c>
      <c r="P22" s="5">
        <f>IF(Table1[[#This Row],[Number]]&gt;=20, 0.95*Table1[[#This Row],[Total]],Table1[[#This Row],[Total]])</f>
        <v>4160</v>
      </c>
    </row>
    <row r="23" spans="1:16">
      <c r="A23">
        <v>19</v>
      </c>
      <c r="B23" s="2">
        <v>43880</v>
      </c>
      <c r="C23" s="3" t="s">
        <v>12</v>
      </c>
      <c r="D23" s="6" t="s">
        <v>51</v>
      </c>
      <c r="E23" s="3" t="s">
        <v>44</v>
      </c>
      <c r="F23" s="3">
        <v>132</v>
      </c>
      <c r="G23" s="3" t="str">
        <f>VLOOKUP(Table1[[#This Row],[Customer ID]],'Customer Info'!$A$4:$C$12,2,FALSE)</f>
        <v>Bankia</v>
      </c>
      <c r="H23" s="3" t="str">
        <f>VLOOKUP(Table1[[#This Row],[Customer ID]],'Customer Info'!$A$4:$C$12,3,FALSE)</f>
        <v>Lucas Adams</v>
      </c>
      <c r="I23" t="s">
        <v>7</v>
      </c>
      <c r="J23" t="s">
        <v>45</v>
      </c>
      <c r="K23" t="s">
        <v>46</v>
      </c>
      <c r="L23">
        <v>35</v>
      </c>
      <c r="M23" s="5">
        <v>235</v>
      </c>
      <c r="N23" s="5">
        <v>8225</v>
      </c>
      <c r="O23" s="3" t="str">
        <f>IF(Table1[[#This Row],[Number]]&gt;=20, "Y","N")</f>
        <v>Y</v>
      </c>
      <c r="P23" s="5">
        <f>IF(Table1[[#This Row],[Number]]&gt;=20, 0.95*Table1[[#This Row],[Total]],Table1[[#This Row],[Total]])</f>
        <v>7813.75</v>
      </c>
    </row>
    <row r="24" spans="1:16">
      <c r="A24">
        <v>20</v>
      </c>
      <c r="B24" s="2">
        <v>43882</v>
      </c>
      <c r="C24" s="3" t="s">
        <v>12</v>
      </c>
      <c r="D24" s="6" t="s">
        <v>37</v>
      </c>
      <c r="E24" s="3" t="s">
        <v>38</v>
      </c>
      <c r="F24" s="3">
        <v>132</v>
      </c>
      <c r="G24" s="3" t="str">
        <f>VLOOKUP(Table1[[#This Row],[Customer ID]],'Customer Info'!$A$4:$C$12,2,FALSE)</f>
        <v>Bankia</v>
      </c>
      <c r="H24" s="3" t="str">
        <f>VLOOKUP(Table1[[#This Row],[Customer ID]],'Customer Info'!$A$4:$C$12,3,FALSE)</f>
        <v>Lucas Adams</v>
      </c>
      <c r="I24" t="s">
        <v>9</v>
      </c>
      <c r="J24" t="s">
        <v>35</v>
      </c>
      <c r="K24" t="s">
        <v>60</v>
      </c>
      <c r="L24">
        <v>12</v>
      </c>
      <c r="M24" s="5">
        <v>295</v>
      </c>
      <c r="N24" s="5">
        <v>3540</v>
      </c>
      <c r="O24" s="3" t="str">
        <f>IF(Table1[[#This Row],[Number]]&gt;=20, "Y","N")</f>
        <v>N</v>
      </c>
      <c r="P24" s="5">
        <f>IF(Table1[[#This Row],[Number]]&gt;=20, 0.95*Table1[[#This Row],[Total]],Table1[[#This Row],[Total]])</f>
        <v>3540</v>
      </c>
    </row>
    <row r="25" spans="1:16">
      <c r="A25">
        <v>21</v>
      </c>
      <c r="B25" s="2">
        <v>43887</v>
      </c>
      <c r="C25" s="3" t="s">
        <v>12</v>
      </c>
      <c r="D25" s="6" t="s">
        <v>43</v>
      </c>
      <c r="E25" s="3" t="s">
        <v>44</v>
      </c>
      <c r="F25" s="3">
        <v>136</v>
      </c>
      <c r="G25" s="3" t="str">
        <f>VLOOKUP(Table1[[#This Row],[Customer ID]],'Customer Info'!$A$4:$C$12,2,FALSE)</f>
        <v>Telmark</v>
      </c>
      <c r="H25" s="3" t="str">
        <f>VLOOKUP(Table1[[#This Row],[Customer ID]],'Customer Info'!$A$4:$C$12,3,FALSE)</f>
        <v>Emily Flores</v>
      </c>
      <c r="I25" t="s">
        <v>5</v>
      </c>
      <c r="J25" t="s">
        <v>47</v>
      </c>
      <c r="K25" t="s">
        <v>56</v>
      </c>
      <c r="L25">
        <v>40</v>
      </c>
      <c r="M25" s="5">
        <v>375</v>
      </c>
      <c r="N25" s="5">
        <v>15000</v>
      </c>
      <c r="O25" s="3" t="str">
        <f>IF(Table1[[#This Row],[Number]]&gt;=20, "Y","N")</f>
        <v>Y</v>
      </c>
      <c r="P25" s="5">
        <f>IF(Table1[[#This Row],[Number]]&gt;=20, 0.95*Table1[[#This Row],[Total]],Table1[[#This Row],[Total]])</f>
        <v>14250</v>
      </c>
    </row>
    <row r="26" spans="1:16">
      <c r="A26">
        <v>22</v>
      </c>
      <c r="B26" s="2">
        <v>43889</v>
      </c>
      <c r="C26" s="3" t="s">
        <v>12</v>
      </c>
      <c r="D26" s="6" t="s">
        <v>49</v>
      </c>
      <c r="E26" s="3" t="s">
        <v>34</v>
      </c>
      <c r="F26" s="3">
        <v>144</v>
      </c>
      <c r="G26" s="3" t="str">
        <f>VLOOKUP(Table1[[#This Row],[Customer ID]],'Customer Info'!$A$4:$C$12,2,FALSE)</f>
        <v>Affinity</v>
      </c>
      <c r="H26" s="3" t="str">
        <f>VLOOKUP(Table1[[#This Row],[Customer ID]],'Customer Info'!$A$4:$C$12,3,FALSE)</f>
        <v>Christina Bell</v>
      </c>
      <c r="I26" t="s">
        <v>6</v>
      </c>
      <c r="J26" t="s">
        <v>45</v>
      </c>
      <c r="K26" t="s">
        <v>50</v>
      </c>
      <c r="L26">
        <v>10</v>
      </c>
      <c r="M26" s="5">
        <v>350</v>
      </c>
      <c r="N26" s="5">
        <v>3500</v>
      </c>
      <c r="O26" s="3" t="str">
        <f>IF(Table1[[#This Row],[Number]]&gt;=20, "Y","N")</f>
        <v>N</v>
      </c>
      <c r="P26" s="5">
        <f>IF(Table1[[#This Row],[Number]]&gt;=20, 0.95*Table1[[#This Row],[Total]],Table1[[#This Row],[Total]])</f>
        <v>3500</v>
      </c>
    </row>
    <row r="27" spans="1:16">
      <c r="A27">
        <v>23</v>
      </c>
      <c r="B27" s="2">
        <v>43891</v>
      </c>
      <c r="C27" s="3" t="s">
        <v>13</v>
      </c>
      <c r="D27" s="6" t="s">
        <v>41</v>
      </c>
      <c r="E27" s="3" t="s">
        <v>38</v>
      </c>
      <c r="F27" s="3">
        <v>132</v>
      </c>
      <c r="G27" s="3" t="str">
        <f>VLOOKUP(Table1[[#This Row],[Customer ID]],'Customer Info'!$A$4:$C$12,2,FALSE)</f>
        <v>Bankia</v>
      </c>
      <c r="H27" s="3" t="str">
        <f>VLOOKUP(Table1[[#This Row],[Customer ID]],'Customer Info'!$A$4:$C$12,3,FALSE)</f>
        <v>Lucas Adams</v>
      </c>
      <c r="I27" t="s">
        <v>5</v>
      </c>
      <c r="J27" t="s">
        <v>35</v>
      </c>
      <c r="K27" t="s">
        <v>61</v>
      </c>
      <c r="L27">
        <v>25</v>
      </c>
      <c r="M27" s="5">
        <v>375</v>
      </c>
      <c r="N27" s="5">
        <v>9375</v>
      </c>
      <c r="O27" s="3" t="str">
        <f>IF(Table1[[#This Row],[Number]]&gt;=20, "Y","N")</f>
        <v>Y</v>
      </c>
      <c r="P27" s="5">
        <f>IF(Table1[[#This Row],[Number]]&gt;=20, 0.95*Table1[[#This Row],[Total]],Table1[[#This Row],[Total]])</f>
        <v>8906.25</v>
      </c>
    </row>
    <row r="28" spans="1:16">
      <c r="A28">
        <v>24</v>
      </c>
      <c r="B28" s="2">
        <v>43894</v>
      </c>
      <c r="C28" s="3" t="s">
        <v>13</v>
      </c>
      <c r="D28" s="6" t="s">
        <v>57</v>
      </c>
      <c r="E28" s="3" t="s">
        <v>38</v>
      </c>
      <c r="F28" s="3">
        <v>162</v>
      </c>
      <c r="G28" s="3" t="str">
        <f>VLOOKUP(Table1[[#This Row],[Customer ID]],'Customer Info'!$A$4:$C$12,2,FALSE)</f>
        <v>Cruise</v>
      </c>
      <c r="H28" s="3" t="str">
        <f>VLOOKUP(Table1[[#This Row],[Customer ID]],'Customer Info'!$A$4:$C$12,3,FALSE)</f>
        <v>Denise Harris</v>
      </c>
      <c r="I28" t="s">
        <v>8</v>
      </c>
      <c r="J28" t="s">
        <v>35</v>
      </c>
      <c r="K28" t="s">
        <v>62</v>
      </c>
      <c r="L28">
        <v>50</v>
      </c>
      <c r="M28" s="5">
        <v>260</v>
      </c>
      <c r="N28" s="5">
        <v>13000</v>
      </c>
      <c r="O28" s="3" t="str">
        <f>IF(Table1[[#This Row],[Number]]&gt;=20, "Y","N")</f>
        <v>Y</v>
      </c>
      <c r="P28" s="5">
        <f>IF(Table1[[#This Row],[Number]]&gt;=20, 0.95*Table1[[#This Row],[Total]],Table1[[#This Row],[Total]])</f>
        <v>12350</v>
      </c>
    </row>
    <row r="29" spans="1:16">
      <c r="A29">
        <v>25</v>
      </c>
      <c r="B29" s="2">
        <v>43897</v>
      </c>
      <c r="C29" s="3" t="s">
        <v>13</v>
      </c>
      <c r="D29" s="6" t="s">
        <v>37</v>
      </c>
      <c r="E29" s="3" t="s">
        <v>38</v>
      </c>
      <c r="F29" s="3">
        <v>180</v>
      </c>
      <c r="G29" s="3" t="str">
        <f>VLOOKUP(Table1[[#This Row],[Customer ID]],'Customer Info'!$A$4:$C$12,2,FALSE)</f>
        <v>Milago</v>
      </c>
      <c r="H29" s="3" t="str">
        <f>VLOOKUP(Table1[[#This Row],[Customer ID]],'Customer Info'!$A$4:$C$12,3,FALSE)</f>
        <v>Sam Cooper</v>
      </c>
      <c r="I29" t="s">
        <v>7</v>
      </c>
      <c r="J29" t="s">
        <v>52</v>
      </c>
      <c r="K29" t="s">
        <v>63</v>
      </c>
      <c r="L29">
        <v>22</v>
      </c>
      <c r="M29" s="5">
        <v>235</v>
      </c>
      <c r="N29" s="5">
        <v>5170</v>
      </c>
      <c r="O29" s="3" t="str">
        <f>IF(Table1[[#This Row],[Number]]&gt;=20, "Y","N")</f>
        <v>Y</v>
      </c>
      <c r="P29" s="5">
        <f>IF(Table1[[#This Row],[Number]]&gt;=20, 0.95*Table1[[#This Row],[Total]],Table1[[#This Row],[Total]])</f>
        <v>4911.5</v>
      </c>
    </row>
    <row r="30" spans="1:16">
      <c r="A30">
        <v>26</v>
      </c>
      <c r="B30" s="2">
        <v>43899</v>
      </c>
      <c r="C30" s="3" t="s">
        <v>13</v>
      </c>
      <c r="D30" s="6" t="s">
        <v>33</v>
      </c>
      <c r="E30" s="3" t="s">
        <v>34</v>
      </c>
      <c r="F30" s="3">
        <v>144</v>
      </c>
      <c r="G30" s="3" t="str">
        <f>VLOOKUP(Table1[[#This Row],[Customer ID]],'Customer Info'!$A$4:$C$12,2,FALSE)</f>
        <v>Affinity</v>
      </c>
      <c r="H30" s="3" t="str">
        <f>VLOOKUP(Table1[[#This Row],[Customer ID]],'Customer Info'!$A$4:$C$12,3,FALSE)</f>
        <v>Christina Bell</v>
      </c>
      <c r="I30" t="s">
        <v>9</v>
      </c>
      <c r="J30" t="s">
        <v>45</v>
      </c>
      <c r="K30" t="s">
        <v>64</v>
      </c>
      <c r="L30">
        <v>15</v>
      </c>
      <c r="M30" s="5">
        <v>295</v>
      </c>
      <c r="N30" s="5">
        <v>4425</v>
      </c>
      <c r="O30" s="3" t="str">
        <f>IF(Table1[[#This Row],[Number]]&gt;=20, "Y","N")</f>
        <v>N</v>
      </c>
      <c r="P30" s="5">
        <f>IF(Table1[[#This Row],[Number]]&gt;=20, 0.95*Table1[[#This Row],[Total]],Table1[[#This Row],[Total]])</f>
        <v>4425</v>
      </c>
    </row>
    <row r="31" spans="1:16">
      <c r="A31">
        <v>27</v>
      </c>
      <c r="B31" s="2">
        <v>43901</v>
      </c>
      <c r="C31" s="3" t="s">
        <v>13</v>
      </c>
      <c r="D31" s="6" t="s">
        <v>49</v>
      </c>
      <c r="E31" s="3" t="s">
        <v>34</v>
      </c>
      <c r="F31" s="3">
        <v>166</v>
      </c>
      <c r="G31" s="3" t="str">
        <f>VLOOKUP(Table1[[#This Row],[Customer ID]],'Customer Info'!$A$4:$C$12,2,FALSE)</f>
        <v>Port Royale</v>
      </c>
      <c r="H31" s="3" t="str">
        <f>VLOOKUP(Table1[[#This Row],[Customer ID]],'Customer Info'!$A$4:$C$12,3,FALSE)</f>
        <v>Dan Hill</v>
      </c>
      <c r="I31" t="s">
        <v>4</v>
      </c>
      <c r="J31" t="s">
        <v>52</v>
      </c>
      <c r="K31" t="s">
        <v>65</v>
      </c>
      <c r="L31">
        <v>10</v>
      </c>
      <c r="M31" s="5">
        <v>220</v>
      </c>
      <c r="N31" s="5">
        <v>2200</v>
      </c>
      <c r="O31" s="3" t="str">
        <f>IF(Table1[[#This Row],[Number]]&gt;=20, "Y","N")</f>
        <v>N</v>
      </c>
      <c r="P31" s="5">
        <f>IF(Table1[[#This Row],[Number]]&gt;=20, 0.95*Table1[[#This Row],[Total]],Table1[[#This Row],[Total]])</f>
        <v>2200</v>
      </c>
    </row>
    <row r="32" spans="1:16">
      <c r="A32">
        <v>28</v>
      </c>
      <c r="B32" s="2">
        <v>43902</v>
      </c>
      <c r="C32" s="3" t="s">
        <v>13</v>
      </c>
      <c r="D32" s="6" t="s">
        <v>43</v>
      </c>
      <c r="E32" s="3" t="s">
        <v>44</v>
      </c>
      <c r="F32" s="3">
        <v>178</v>
      </c>
      <c r="G32" s="3" t="str">
        <f>VLOOKUP(Table1[[#This Row],[Customer ID]],'Customer Info'!$A$4:$C$12,2,FALSE)</f>
        <v>Vento</v>
      </c>
      <c r="H32" s="3" t="str">
        <f>VLOOKUP(Table1[[#This Row],[Customer ID]],'Customer Info'!$A$4:$C$12,3,FALSE)</f>
        <v>Amanda Wood</v>
      </c>
      <c r="I32" t="s">
        <v>6</v>
      </c>
      <c r="J32" t="s">
        <v>35</v>
      </c>
      <c r="K32" t="s">
        <v>42</v>
      </c>
      <c r="L32">
        <v>20</v>
      </c>
      <c r="M32" s="5">
        <v>350</v>
      </c>
      <c r="N32" s="5">
        <v>7000</v>
      </c>
      <c r="O32" s="3" t="str">
        <f>IF(Table1[[#This Row],[Number]]&gt;=20, "Y","N")</f>
        <v>Y</v>
      </c>
      <c r="P32" s="5">
        <f>IF(Table1[[#This Row],[Number]]&gt;=20, 0.95*Table1[[#This Row],[Total]],Table1[[#This Row],[Total]])</f>
        <v>6650</v>
      </c>
    </row>
    <row r="33" spans="1:16">
      <c r="A33">
        <v>29</v>
      </c>
      <c r="B33" s="2">
        <v>43904</v>
      </c>
      <c r="C33" s="3" t="s">
        <v>13</v>
      </c>
      <c r="D33" s="6" t="s">
        <v>57</v>
      </c>
      <c r="E33" s="3" t="s">
        <v>38</v>
      </c>
      <c r="F33" s="3">
        <v>157</v>
      </c>
      <c r="G33" s="3" t="str">
        <f>VLOOKUP(Table1[[#This Row],[Customer ID]],'Customer Info'!$A$4:$C$12,2,FALSE)</f>
        <v>MarkPlus</v>
      </c>
      <c r="H33" s="3" t="str">
        <f>VLOOKUP(Table1[[#This Row],[Customer ID]],'Customer Info'!$A$4:$C$12,3,FALSE)</f>
        <v>Matt Reed</v>
      </c>
      <c r="I33" t="s">
        <v>7</v>
      </c>
      <c r="J33" t="s">
        <v>47</v>
      </c>
      <c r="K33" t="s">
        <v>66</v>
      </c>
      <c r="L33">
        <v>14</v>
      </c>
      <c r="M33" s="5">
        <v>235</v>
      </c>
      <c r="N33" s="5">
        <v>3290</v>
      </c>
      <c r="O33" s="3" t="str">
        <f>IF(Table1[[#This Row],[Number]]&gt;=20, "Y","N")</f>
        <v>N</v>
      </c>
      <c r="P33" s="5">
        <f>IF(Table1[[#This Row],[Number]]&gt;=20, 0.95*Table1[[#This Row],[Total]],Table1[[#This Row],[Total]])</f>
        <v>3290</v>
      </c>
    </row>
    <row r="34" spans="1:16">
      <c r="A34">
        <v>30</v>
      </c>
      <c r="B34" s="2">
        <v>43908</v>
      </c>
      <c r="C34" s="3" t="s">
        <v>13</v>
      </c>
      <c r="D34" s="6" t="s">
        <v>37</v>
      </c>
      <c r="E34" s="3" t="s">
        <v>38</v>
      </c>
      <c r="F34" s="3">
        <v>152</v>
      </c>
      <c r="G34" s="3" t="str">
        <f>VLOOKUP(Table1[[#This Row],[Customer ID]],'Customer Info'!$A$4:$C$12,2,FALSE)</f>
        <v>Secspace</v>
      </c>
      <c r="H34" s="3" t="str">
        <f>VLOOKUP(Table1[[#This Row],[Customer ID]],'Customer Info'!$A$4:$C$12,3,FALSE)</f>
        <v>Rob Nelson</v>
      </c>
      <c r="I34" t="s">
        <v>4</v>
      </c>
      <c r="J34" t="s">
        <v>47</v>
      </c>
      <c r="K34" t="s">
        <v>67</v>
      </c>
      <c r="L34">
        <v>28</v>
      </c>
      <c r="M34" s="5">
        <v>220</v>
      </c>
      <c r="N34" s="5">
        <v>6160</v>
      </c>
      <c r="O34" s="3" t="str">
        <f>IF(Table1[[#This Row],[Number]]&gt;=20, "Y","N")</f>
        <v>Y</v>
      </c>
      <c r="P34" s="5">
        <f>IF(Table1[[#This Row],[Number]]&gt;=20, 0.95*Table1[[#This Row],[Total]],Table1[[#This Row],[Total]])</f>
        <v>5852</v>
      </c>
    </row>
    <row r="35" spans="1:16">
      <c r="A35">
        <v>31</v>
      </c>
      <c r="B35" s="2">
        <v>43913</v>
      </c>
      <c r="C35" s="3" t="s">
        <v>13</v>
      </c>
      <c r="D35" s="6" t="s">
        <v>57</v>
      </c>
      <c r="E35" s="3" t="s">
        <v>38</v>
      </c>
      <c r="F35" s="3">
        <v>162</v>
      </c>
      <c r="G35" s="3" t="str">
        <f>VLOOKUP(Table1[[#This Row],[Customer ID]],'Customer Info'!$A$4:$C$12,2,FALSE)</f>
        <v>Cruise</v>
      </c>
      <c r="H35" s="3" t="str">
        <f>VLOOKUP(Table1[[#This Row],[Customer ID]],'Customer Info'!$A$4:$C$12,3,FALSE)</f>
        <v>Denise Harris</v>
      </c>
      <c r="I35" t="s">
        <v>7</v>
      </c>
      <c r="J35" t="s">
        <v>35</v>
      </c>
      <c r="K35" t="s">
        <v>36</v>
      </c>
      <c r="L35">
        <v>12</v>
      </c>
      <c r="M35" s="5">
        <v>235</v>
      </c>
      <c r="N35" s="5">
        <v>2820</v>
      </c>
      <c r="O35" s="3" t="str">
        <f>IF(Table1[[#This Row],[Number]]&gt;=20, "Y","N")</f>
        <v>N</v>
      </c>
      <c r="P35" s="5">
        <f>IF(Table1[[#This Row],[Number]]&gt;=20, 0.95*Table1[[#This Row],[Total]],Table1[[#This Row],[Total]])</f>
        <v>2820</v>
      </c>
    </row>
    <row r="36" spans="1:16">
      <c r="A36">
        <v>32</v>
      </c>
      <c r="B36" s="2">
        <v>43914</v>
      </c>
      <c r="C36" s="3" t="s">
        <v>13</v>
      </c>
      <c r="D36" s="6" t="s">
        <v>33</v>
      </c>
      <c r="E36" s="3" t="s">
        <v>34</v>
      </c>
      <c r="F36" s="3">
        <v>180</v>
      </c>
      <c r="G36" s="3" t="str">
        <f>VLOOKUP(Table1[[#This Row],[Customer ID]],'Customer Info'!$A$4:$C$12,2,FALSE)</f>
        <v>Milago</v>
      </c>
      <c r="H36" s="3" t="str">
        <f>VLOOKUP(Table1[[#This Row],[Customer ID]],'Customer Info'!$A$4:$C$12,3,FALSE)</f>
        <v>Sam Cooper</v>
      </c>
      <c r="I36" t="s">
        <v>9</v>
      </c>
      <c r="J36" t="s">
        <v>52</v>
      </c>
      <c r="K36" t="s">
        <v>55</v>
      </c>
      <c r="L36">
        <v>35</v>
      </c>
      <c r="M36" s="5">
        <v>295</v>
      </c>
      <c r="N36" s="5">
        <v>10325</v>
      </c>
      <c r="O36" s="3" t="str">
        <f>IF(Table1[[#This Row],[Number]]&gt;=20, "Y","N")</f>
        <v>Y</v>
      </c>
      <c r="P36" s="5">
        <f>IF(Table1[[#This Row],[Number]]&gt;=20, 0.95*Table1[[#This Row],[Total]],Table1[[#This Row],[Total]])</f>
        <v>9808.75</v>
      </c>
    </row>
    <row r="37" spans="1:16">
      <c r="A37">
        <v>33</v>
      </c>
      <c r="B37" s="2">
        <v>43916</v>
      </c>
      <c r="C37" s="3" t="s">
        <v>13</v>
      </c>
      <c r="D37" s="6" t="s">
        <v>43</v>
      </c>
      <c r="E37" s="3" t="s">
        <v>44</v>
      </c>
      <c r="F37" s="3">
        <v>178</v>
      </c>
      <c r="G37" s="3" t="str">
        <f>VLOOKUP(Table1[[#This Row],[Customer ID]],'Customer Info'!$A$4:$C$12,2,FALSE)</f>
        <v>Vento</v>
      </c>
      <c r="H37" s="3" t="str">
        <f>VLOOKUP(Table1[[#This Row],[Customer ID]],'Customer Info'!$A$4:$C$12,3,FALSE)</f>
        <v>Amanda Wood</v>
      </c>
      <c r="I37" t="s">
        <v>5</v>
      </c>
      <c r="J37" t="s">
        <v>52</v>
      </c>
      <c r="K37" t="s">
        <v>53</v>
      </c>
      <c r="L37">
        <v>20</v>
      </c>
      <c r="M37" s="5">
        <v>375</v>
      </c>
      <c r="N37" s="5">
        <v>7500</v>
      </c>
      <c r="O37" s="3" t="str">
        <f>IF(Table1[[#This Row],[Number]]&gt;=20, "Y","N")</f>
        <v>Y</v>
      </c>
      <c r="P37" s="5">
        <f>IF(Table1[[#This Row],[Number]]&gt;=20, 0.95*Table1[[#This Row],[Total]],Table1[[#This Row],[Total]])</f>
        <v>7125</v>
      </c>
    </row>
    <row r="38" spans="1:16">
      <c r="A38">
        <v>34</v>
      </c>
      <c r="B38" s="2">
        <v>43918</v>
      </c>
      <c r="C38" s="3" t="s">
        <v>13</v>
      </c>
      <c r="D38" s="6" t="s">
        <v>49</v>
      </c>
      <c r="E38" s="3" t="s">
        <v>34</v>
      </c>
      <c r="F38" s="3">
        <v>152</v>
      </c>
      <c r="G38" s="3" t="str">
        <f>VLOOKUP(Table1[[#This Row],[Customer ID]],'Customer Info'!$A$4:$C$12,2,FALSE)</f>
        <v>Secspace</v>
      </c>
      <c r="H38" s="3" t="str">
        <f>VLOOKUP(Table1[[#This Row],[Customer ID]],'Customer Info'!$A$4:$C$12,3,FALSE)</f>
        <v>Rob Nelson</v>
      </c>
      <c r="I38" t="s">
        <v>4</v>
      </c>
      <c r="J38" t="s">
        <v>47</v>
      </c>
      <c r="K38" t="s">
        <v>67</v>
      </c>
      <c r="L38">
        <v>45</v>
      </c>
      <c r="M38" s="5">
        <v>220</v>
      </c>
      <c r="N38" s="5">
        <v>9900</v>
      </c>
      <c r="O38" s="3" t="str">
        <f>IF(Table1[[#This Row],[Number]]&gt;=20, "Y","N")</f>
        <v>Y</v>
      </c>
      <c r="P38" s="5">
        <f>IF(Table1[[#This Row],[Number]]&gt;=20, 0.95*Table1[[#This Row],[Total]],Table1[[#This Row],[Total]])</f>
        <v>9405</v>
      </c>
    </row>
    <row r="39" spans="1:16">
      <c r="A39">
        <v>35</v>
      </c>
      <c r="B39" s="2">
        <v>43923</v>
      </c>
      <c r="C39" s="3" t="s">
        <v>14</v>
      </c>
      <c r="D39" s="6" t="s">
        <v>37</v>
      </c>
      <c r="E39" s="3" t="s">
        <v>38</v>
      </c>
      <c r="F39" s="3">
        <v>136</v>
      </c>
      <c r="G39" s="3" t="str">
        <f>VLOOKUP(Table1[[#This Row],[Customer ID]],'Customer Info'!$A$4:$C$12,2,FALSE)</f>
        <v>Telmark</v>
      </c>
      <c r="H39" s="3" t="str">
        <f>VLOOKUP(Table1[[#This Row],[Customer ID]],'Customer Info'!$A$4:$C$12,3,FALSE)</f>
        <v>Emily Flores</v>
      </c>
      <c r="I39" t="s">
        <v>5</v>
      </c>
      <c r="J39" t="s">
        <v>35</v>
      </c>
      <c r="K39" t="s">
        <v>61</v>
      </c>
      <c r="L39">
        <v>15</v>
      </c>
      <c r="M39" s="5">
        <v>375</v>
      </c>
      <c r="N39" s="5">
        <v>5625</v>
      </c>
      <c r="O39" s="3" t="str">
        <f>IF(Table1[[#This Row],[Number]]&gt;=20, "Y","N")</f>
        <v>N</v>
      </c>
      <c r="P39" s="5">
        <f>IF(Table1[[#This Row],[Number]]&gt;=20, 0.95*Table1[[#This Row],[Total]],Table1[[#This Row],[Total]])</f>
        <v>5625</v>
      </c>
    </row>
    <row r="40" spans="1:16">
      <c r="A40">
        <v>36</v>
      </c>
      <c r="B40" s="2">
        <v>43927</v>
      </c>
      <c r="C40" s="3" t="s">
        <v>14</v>
      </c>
      <c r="D40" s="6" t="s">
        <v>57</v>
      </c>
      <c r="E40" s="3" t="s">
        <v>38</v>
      </c>
      <c r="F40" s="3">
        <v>132</v>
      </c>
      <c r="G40" s="3" t="str">
        <f>VLOOKUP(Table1[[#This Row],[Customer ID]],'Customer Info'!$A$4:$C$12,2,FALSE)</f>
        <v>Bankia</v>
      </c>
      <c r="H40" s="3" t="str">
        <f>VLOOKUP(Table1[[#This Row],[Customer ID]],'Customer Info'!$A$4:$C$12,3,FALSE)</f>
        <v>Lucas Adams</v>
      </c>
      <c r="I40" t="s">
        <v>6</v>
      </c>
      <c r="J40" t="s">
        <v>35</v>
      </c>
      <c r="K40" t="s">
        <v>42</v>
      </c>
      <c r="L40">
        <v>14</v>
      </c>
      <c r="M40" s="5">
        <v>350</v>
      </c>
      <c r="N40" s="5">
        <v>4900</v>
      </c>
      <c r="O40" s="3" t="str">
        <f>IF(Table1[[#This Row],[Number]]&gt;=20, "Y","N")</f>
        <v>N</v>
      </c>
      <c r="P40" s="5">
        <f>IF(Table1[[#This Row],[Number]]&gt;=20, 0.95*Table1[[#This Row],[Total]],Table1[[#This Row],[Total]])</f>
        <v>4900</v>
      </c>
    </row>
    <row r="41" spans="1:16">
      <c r="A41">
        <v>37</v>
      </c>
      <c r="B41" s="2">
        <v>43928</v>
      </c>
      <c r="C41" s="3" t="s">
        <v>14</v>
      </c>
      <c r="D41" s="6" t="s">
        <v>43</v>
      </c>
      <c r="E41" s="3" t="s">
        <v>44</v>
      </c>
      <c r="F41" s="3">
        <v>157</v>
      </c>
      <c r="G41" s="3" t="str">
        <f>VLOOKUP(Table1[[#This Row],[Customer ID]],'Customer Info'!$A$4:$C$12,2,FALSE)</f>
        <v>MarkPlus</v>
      </c>
      <c r="H41" s="3" t="str">
        <f>VLOOKUP(Table1[[#This Row],[Customer ID]],'Customer Info'!$A$4:$C$12,3,FALSE)</f>
        <v>Matt Reed</v>
      </c>
      <c r="I41" t="s">
        <v>9</v>
      </c>
      <c r="J41" t="s">
        <v>47</v>
      </c>
      <c r="K41" t="s">
        <v>48</v>
      </c>
      <c r="L41">
        <v>32</v>
      </c>
      <c r="M41" s="5">
        <v>295</v>
      </c>
      <c r="N41" s="5">
        <v>9440</v>
      </c>
      <c r="O41" s="3" t="str">
        <f>IF(Table1[[#This Row],[Number]]&gt;=20, "Y","N")</f>
        <v>Y</v>
      </c>
      <c r="P41" s="5">
        <f>IF(Table1[[#This Row],[Number]]&gt;=20, 0.95*Table1[[#This Row],[Total]],Table1[[#This Row],[Total]])</f>
        <v>8968</v>
      </c>
    </row>
    <row r="42" spans="1:16">
      <c r="A42">
        <v>38</v>
      </c>
      <c r="B42" s="2">
        <v>43932</v>
      </c>
      <c r="C42" s="3" t="s">
        <v>14</v>
      </c>
      <c r="D42" s="6" t="s">
        <v>41</v>
      </c>
      <c r="E42" s="3" t="s">
        <v>38</v>
      </c>
      <c r="F42" s="3">
        <v>132</v>
      </c>
      <c r="G42" s="3" t="str">
        <f>VLOOKUP(Table1[[#This Row],[Customer ID]],'Customer Info'!$A$4:$C$12,2,FALSE)</f>
        <v>Bankia</v>
      </c>
      <c r="H42" s="3" t="str">
        <f>VLOOKUP(Table1[[#This Row],[Customer ID]],'Customer Info'!$A$4:$C$12,3,FALSE)</f>
        <v>Lucas Adams</v>
      </c>
      <c r="I42" t="s">
        <v>8</v>
      </c>
      <c r="J42" t="s">
        <v>35</v>
      </c>
      <c r="K42" t="s">
        <v>62</v>
      </c>
      <c r="L42">
        <v>40</v>
      </c>
      <c r="M42" s="5">
        <v>260</v>
      </c>
      <c r="N42" s="5">
        <v>10400</v>
      </c>
      <c r="O42" s="3" t="str">
        <f>IF(Table1[[#This Row],[Number]]&gt;=20, "Y","N")</f>
        <v>Y</v>
      </c>
      <c r="P42" s="5">
        <f>IF(Table1[[#This Row],[Number]]&gt;=20, 0.95*Table1[[#This Row],[Total]],Table1[[#This Row],[Total]])</f>
        <v>9880</v>
      </c>
    </row>
    <row r="43" spans="1:16">
      <c r="A43">
        <v>39</v>
      </c>
      <c r="B43" s="2">
        <v>43933</v>
      </c>
      <c r="C43" s="3" t="s">
        <v>14</v>
      </c>
      <c r="D43" s="6" t="s">
        <v>49</v>
      </c>
      <c r="E43" s="3" t="s">
        <v>34</v>
      </c>
      <c r="F43" s="3">
        <v>166</v>
      </c>
      <c r="G43" s="3" t="str">
        <f>VLOOKUP(Table1[[#This Row],[Customer ID]],'Customer Info'!$A$4:$C$12,2,FALSE)</f>
        <v>Port Royale</v>
      </c>
      <c r="H43" s="3" t="str">
        <f>VLOOKUP(Table1[[#This Row],[Customer ID]],'Customer Info'!$A$4:$C$12,3,FALSE)</f>
        <v>Dan Hill</v>
      </c>
      <c r="I43" t="s">
        <v>7</v>
      </c>
      <c r="J43" t="s">
        <v>35</v>
      </c>
      <c r="K43" t="s">
        <v>36</v>
      </c>
      <c r="L43">
        <v>45</v>
      </c>
      <c r="M43" s="5">
        <v>235</v>
      </c>
      <c r="N43" s="5">
        <v>10575</v>
      </c>
      <c r="O43" s="3" t="str">
        <f>IF(Table1[[#This Row],[Number]]&gt;=20, "Y","N")</f>
        <v>Y</v>
      </c>
      <c r="P43" s="5">
        <f>IF(Table1[[#This Row],[Number]]&gt;=20, 0.95*Table1[[#This Row],[Total]],Table1[[#This Row],[Total]])</f>
        <v>10046.25</v>
      </c>
    </row>
    <row r="44" spans="1:16">
      <c r="A44">
        <v>40</v>
      </c>
      <c r="B44" s="2">
        <v>43933</v>
      </c>
      <c r="C44" s="3" t="s">
        <v>14</v>
      </c>
      <c r="D44" s="6" t="s">
        <v>37</v>
      </c>
      <c r="E44" s="3" t="s">
        <v>38</v>
      </c>
      <c r="F44" s="3">
        <v>180</v>
      </c>
      <c r="G44" s="3" t="str">
        <f>VLOOKUP(Table1[[#This Row],[Customer ID]],'Customer Info'!$A$4:$C$12,2,FALSE)</f>
        <v>Milago</v>
      </c>
      <c r="H44" s="3" t="str">
        <f>VLOOKUP(Table1[[#This Row],[Customer ID]],'Customer Info'!$A$4:$C$12,3,FALSE)</f>
        <v>Sam Cooper</v>
      </c>
      <c r="I44" t="s">
        <v>4</v>
      </c>
      <c r="J44" t="s">
        <v>52</v>
      </c>
      <c r="K44" t="s">
        <v>65</v>
      </c>
      <c r="L44">
        <v>24</v>
      </c>
      <c r="M44" s="5">
        <v>220</v>
      </c>
      <c r="N44" s="5">
        <v>5280</v>
      </c>
      <c r="O44" s="3" t="str">
        <f>IF(Table1[[#This Row],[Number]]&gt;=20, "Y","N")</f>
        <v>Y</v>
      </c>
      <c r="P44" s="5">
        <f>IF(Table1[[#This Row],[Number]]&gt;=20, 0.95*Table1[[#This Row],[Total]],Table1[[#This Row],[Total]])</f>
        <v>5016</v>
      </c>
    </row>
    <row r="45" spans="1:16">
      <c r="A45">
        <v>41</v>
      </c>
      <c r="B45" s="2">
        <v>43935</v>
      </c>
      <c r="C45" s="3" t="s">
        <v>14</v>
      </c>
      <c r="D45" s="6" t="s">
        <v>57</v>
      </c>
      <c r="E45" s="3" t="s">
        <v>38</v>
      </c>
      <c r="F45" s="3">
        <v>132</v>
      </c>
      <c r="G45" s="3" t="str">
        <f>VLOOKUP(Table1[[#This Row],[Customer ID]],'Customer Info'!$A$4:$C$12,2,FALSE)</f>
        <v>Bankia</v>
      </c>
      <c r="H45" s="3" t="str">
        <f>VLOOKUP(Table1[[#This Row],[Customer ID]],'Customer Info'!$A$4:$C$12,3,FALSE)</f>
        <v>Lucas Adams</v>
      </c>
      <c r="I45" t="s">
        <v>5</v>
      </c>
      <c r="J45" t="s">
        <v>35</v>
      </c>
      <c r="K45" t="s">
        <v>61</v>
      </c>
      <c r="L45">
        <v>30</v>
      </c>
      <c r="M45" s="5">
        <v>375</v>
      </c>
      <c r="N45" s="5">
        <v>11250</v>
      </c>
      <c r="O45" s="3" t="str">
        <f>IF(Table1[[#This Row],[Number]]&gt;=20, "Y","N")</f>
        <v>Y</v>
      </c>
      <c r="P45" s="5">
        <f>IF(Table1[[#This Row],[Number]]&gt;=20, 0.95*Table1[[#This Row],[Total]],Table1[[#This Row],[Total]])</f>
        <v>10687.5</v>
      </c>
    </row>
    <row r="46" spans="1:16">
      <c r="A46">
        <v>42</v>
      </c>
      <c r="B46" s="2">
        <v>43936</v>
      </c>
      <c r="C46" s="3" t="s">
        <v>14</v>
      </c>
      <c r="D46" s="6" t="s">
        <v>57</v>
      </c>
      <c r="E46" s="3" t="s">
        <v>38</v>
      </c>
      <c r="F46" s="3">
        <v>144</v>
      </c>
      <c r="G46" s="3" t="str">
        <f>VLOOKUP(Table1[[#This Row],[Customer ID]],'Customer Info'!$A$4:$C$12,2,FALSE)</f>
        <v>Affinity</v>
      </c>
      <c r="H46" s="3" t="str">
        <f>VLOOKUP(Table1[[#This Row],[Customer ID]],'Customer Info'!$A$4:$C$12,3,FALSE)</f>
        <v>Christina Bell</v>
      </c>
      <c r="I46" t="s">
        <v>8</v>
      </c>
      <c r="J46" t="s">
        <v>39</v>
      </c>
      <c r="K46" t="s">
        <v>40</v>
      </c>
      <c r="L46">
        <v>15</v>
      </c>
      <c r="M46" s="5">
        <v>260</v>
      </c>
      <c r="N46" s="5">
        <v>3900</v>
      </c>
      <c r="O46" s="3" t="str">
        <f>IF(Table1[[#This Row],[Number]]&gt;=20, "Y","N")</f>
        <v>N</v>
      </c>
      <c r="P46" s="5">
        <f>IF(Table1[[#This Row],[Number]]&gt;=20, 0.95*Table1[[#This Row],[Total]],Table1[[#This Row],[Total]])</f>
        <v>3900</v>
      </c>
    </row>
    <row r="47" spans="1:16">
      <c r="A47">
        <v>43</v>
      </c>
      <c r="B47" s="2">
        <v>43937</v>
      </c>
      <c r="C47" s="3" t="s">
        <v>14</v>
      </c>
      <c r="D47" s="6" t="s">
        <v>49</v>
      </c>
      <c r="E47" s="3" t="s">
        <v>34</v>
      </c>
      <c r="F47" s="3">
        <v>157</v>
      </c>
      <c r="G47" s="3" t="str">
        <f>VLOOKUP(Table1[[#This Row],[Customer ID]],'Customer Info'!$A$4:$C$12,2,FALSE)</f>
        <v>MarkPlus</v>
      </c>
      <c r="H47" s="3" t="str">
        <f>VLOOKUP(Table1[[#This Row],[Customer ID]],'Customer Info'!$A$4:$C$12,3,FALSE)</f>
        <v>Matt Reed</v>
      </c>
      <c r="I47" t="s">
        <v>5</v>
      </c>
      <c r="J47" t="s">
        <v>35</v>
      </c>
      <c r="K47" t="s">
        <v>61</v>
      </c>
      <c r="L47">
        <v>15</v>
      </c>
      <c r="M47" s="5">
        <v>375</v>
      </c>
      <c r="N47" s="5">
        <v>5625</v>
      </c>
      <c r="O47" s="3" t="str">
        <f>IF(Table1[[#This Row],[Number]]&gt;=20, "Y","N")</f>
        <v>N</v>
      </c>
      <c r="P47" s="5">
        <f>IF(Table1[[#This Row],[Number]]&gt;=20, 0.95*Table1[[#This Row],[Total]],Table1[[#This Row],[Total]])</f>
        <v>5625</v>
      </c>
    </row>
    <row r="48" spans="1:16">
      <c r="A48">
        <v>44</v>
      </c>
      <c r="B48" s="2">
        <v>43940</v>
      </c>
      <c r="C48" s="3" t="s">
        <v>14</v>
      </c>
      <c r="D48" s="6" t="s">
        <v>33</v>
      </c>
      <c r="E48" s="3" t="s">
        <v>34</v>
      </c>
      <c r="F48" s="3">
        <v>180</v>
      </c>
      <c r="G48" s="3" t="str">
        <f>VLOOKUP(Table1[[#This Row],[Customer ID]],'Customer Info'!$A$4:$C$12,2,FALSE)</f>
        <v>Milago</v>
      </c>
      <c r="H48" s="3" t="str">
        <f>VLOOKUP(Table1[[#This Row],[Customer ID]],'Customer Info'!$A$4:$C$12,3,FALSE)</f>
        <v>Sam Cooper</v>
      </c>
      <c r="I48" t="s">
        <v>9</v>
      </c>
      <c r="J48" t="s">
        <v>45</v>
      </c>
      <c r="K48" t="s">
        <v>64</v>
      </c>
      <c r="L48">
        <v>42</v>
      </c>
      <c r="M48" s="5">
        <v>295</v>
      </c>
      <c r="N48" s="5">
        <v>12390</v>
      </c>
      <c r="O48" s="3" t="str">
        <f>IF(Table1[[#This Row],[Number]]&gt;=20, "Y","N")</f>
        <v>Y</v>
      </c>
      <c r="P48" s="5">
        <f>IF(Table1[[#This Row],[Number]]&gt;=20, 0.95*Table1[[#This Row],[Total]],Table1[[#This Row],[Total]])</f>
        <v>11770.5</v>
      </c>
    </row>
    <row r="49" spans="1:16">
      <c r="A49">
        <v>45</v>
      </c>
      <c r="B49" s="2">
        <v>43941</v>
      </c>
      <c r="C49" s="3" t="s">
        <v>14</v>
      </c>
      <c r="D49" s="6" t="s">
        <v>33</v>
      </c>
      <c r="E49" s="3" t="s">
        <v>34</v>
      </c>
      <c r="F49" s="3">
        <v>132</v>
      </c>
      <c r="G49" s="3" t="str">
        <f>VLOOKUP(Table1[[#This Row],[Customer ID]],'Customer Info'!$A$4:$C$12,2,FALSE)</f>
        <v>Bankia</v>
      </c>
      <c r="H49" s="3" t="str">
        <f>VLOOKUP(Table1[[#This Row],[Customer ID]],'Customer Info'!$A$4:$C$12,3,FALSE)</f>
        <v>Lucas Adams</v>
      </c>
      <c r="I49" t="s">
        <v>6</v>
      </c>
      <c r="J49" t="s">
        <v>35</v>
      </c>
      <c r="K49" t="s">
        <v>42</v>
      </c>
      <c r="L49">
        <v>26</v>
      </c>
      <c r="M49" s="5">
        <v>350</v>
      </c>
      <c r="N49" s="5">
        <v>9100</v>
      </c>
      <c r="O49" s="3" t="str">
        <f>IF(Table1[[#This Row],[Number]]&gt;=20, "Y","N")</f>
        <v>Y</v>
      </c>
      <c r="P49" s="5">
        <f>IF(Table1[[#This Row],[Number]]&gt;=20, 0.95*Table1[[#This Row],[Total]],Table1[[#This Row],[Total]])</f>
        <v>8645</v>
      </c>
    </row>
    <row r="50" spans="1:16">
      <c r="A50">
        <v>46</v>
      </c>
      <c r="B50" s="2">
        <v>43943</v>
      </c>
      <c r="C50" s="3" t="s">
        <v>14</v>
      </c>
      <c r="D50" s="6" t="s">
        <v>43</v>
      </c>
      <c r="E50" s="3" t="s">
        <v>44</v>
      </c>
      <c r="F50" s="3">
        <v>162</v>
      </c>
      <c r="G50" s="3" t="str">
        <f>VLOOKUP(Table1[[#This Row],[Customer ID]],'Customer Info'!$A$4:$C$12,2,FALSE)</f>
        <v>Cruise</v>
      </c>
      <c r="H50" s="3" t="str">
        <f>VLOOKUP(Table1[[#This Row],[Customer ID]],'Customer Info'!$A$4:$C$12,3,FALSE)</f>
        <v>Denise Harris</v>
      </c>
      <c r="I50" t="s">
        <v>8</v>
      </c>
      <c r="J50" t="s">
        <v>47</v>
      </c>
      <c r="K50" t="s">
        <v>68</v>
      </c>
      <c r="L50">
        <v>35</v>
      </c>
      <c r="M50" s="5">
        <v>260</v>
      </c>
      <c r="N50" s="5">
        <v>9100</v>
      </c>
      <c r="O50" s="3" t="str">
        <f>IF(Table1[[#This Row],[Number]]&gt;=20, "Y","N")</f>
        <v>Y</v>
      </c>
      <c r="P50" s="5">
        <f>IF(Table1[[#This Row],[Number]]&gt;=20, 0.95*Table1[[#This Row],[Total]],Table1[[#This Row],[Total]])</f>
        <v>8645</v>
      </c>
    </row>
    <row r="51" spans="1:16">
      <c r="A51">
        <v>47</v>
      </c>
      <c r="B51" s="2">
        <v>43944</v>
      </c>
      <c r="C51" s="3" t="s">
        <v>14</v>
      </c>
      <c r="D51" s="6" t="s">
        <v>49</v>
      </c>
      <c r="E51" s="3" t="s">
        <v>34</v>
      </c>
      <c r="F51" s="3">
        <v>144</v>
      </c>
      <c r="G51" s="3" t="str">
        <f>VLOOKUP(Table1[[#This Row],[Customer ID]],'Customer Info'!$A$4:$C$12,2,FALSE)</f>
        <v>Affinity</v>
      </c>
      <c r="H51" s="3" t="str">
        <f>VLOOKUP(Table1[[#This Row],[Customer ID]],'Customer Info'!$A$4:$C$12,3,FALSE)</f>
        <v>Christina Bell</v>
      </c>
      <c r="I51" t="s">
        <v>4</v>
      </c>
      <c r="J51" t="s">
        <v>52</v>
      </c>
      <c r="K51" t="s">
        <v>65</v>
      </c>
      <c r="L51">
        <v>32</v>
      </c>
      <c r="M51" s="5">
        <v>220</v>
      </c>
      <c r="N51" s="5">
        <v>7040</v>
      </c>
      <c r="O51" s="3" t="str">
        <f>IF(Table1[[#This Row],[Number]]&gt;=20, "Y","N")</f>
        <v>Y</v>
      </c>
      <c r="P51" s="5">
        <f>IF(Table1[[#This Row],[Number]]&gt;=20, 0.95*Table1[[#This Row],[Total]],Table1[[#This Row],[Total]])</f>
        <v>6688</v>
      </c>
    </row>
    <row r="52" spans="1:16">
      <c r="A52">
        <v>48</v>
      </c>
      <c r="B52" s="2">
        <v>43948</v>
      </c>
      <c r="C52" s="3" t="s">
        <v>14</v>
      </c>
      <c r="D52" s="6" t="s">
        <v>57</v>
      </c>
      <c r="E52" s="3" t="s">
        <v>38</v>
      </c>
      <c r="F52" s="3">
        <v>132</v>
      </c>
      <c r="G52" s="3" t="str">
        <f>VLOOKUP(Table1[[#This Row],[Customer ID]],'Customer Info'!$A$4:$C$12,2,FALSE)</f>
        <v>Bankia</v>
      </c>
      <c r="H52" s="3" t="str">
        <f>VLOOKUP(Table1[[#This Row],[Customer ID]],'Customer Info'!$A$4:$C$12,3,FALSE)</f>
        <v>Lucas Adams</v>
      </c>
      <c r="I52" t="s">
        <v>9</v>
      </c>
      <c r="J52" t="s">
        <v>45</v>
      </c>
      <c r="K52" t="s">
        <v>64</v>
      </c>
      <c r="L52">
        <v>18</v>
      </c>
      <c r="M52" s="5">
        <v>295</v>
      </c>
      <c r="N52" s="5">
        <v>5310</v>
      </c>
      <c r="O52" s="3" t="str">
        <f>IF(Table1[[#This Row],[Number]]&gt;=20, "Y","N")</f>
        <v>N</v>
      </c>
      <c r="P52" s="5">
        <f>IF(Table1[[#This Row],[Number]]&gt;=20, 0.95*Table1[[#This Row],[Total]],Table1[[#This Row],[Total]])</f>
        <v>5310</v>
      </c>
    </row>
    <row r="53" spans="1:16">
      <c r="A53">
        <v>49</v>
      </c>
      <c r="B53" s="2">
        <v>43948</v>
      </c>
      <c r="C53" s="3" t="s">
        <v>14</v>
      </c>
      <c r="D53" s="6" t="s">
        <v>43</v>
      </c>
      <c r="E53" s="3" t="s">
        <v>44</v>
      </c>
      <c r="F53" s="3">
        <v>180</v>
      </c>
      <c r="G53" s="3" t="str">
        <f>VLOOKUP(Table1[[#This Row],[Customer ID]],'Customer Info'!$A$4:$C$12,2,FALSE)</f>
        <v>Milago</v>
      </c>
      <c r="H53" s="3" t="str">
        <f>VLOOKUP(Table1[[#This Row],[Customer ID]],'Customer Info'!$A$4:$C$12,3,FALSE)</f>
        <v>Sam Cooper</v>
      </c>
      <c r="I53" t="s">
        <v>6</v>
      </c>
      <c r="J53" t="s">
        <v>35</v>
      </c>
      <c r="K53" t="s">
        <v>42</v>
      </c>
      <c r="L53">
        <v>22</v>
      </c>
      <c r="M53" s="5">
        <v>350</v>
      </c>
      <c r="N53" s="5">
        <v>7700</v>
      </c>
      <c r="O53" s="3" t="str">
        <f>IF(Table1[[#This Row],[Number]]&gt;=20, "Y","N")</f>
        <v>Y</v>
      </c>
      <c r="P53" s="5">
        <f>IF(Table1[[#This Row],[Number]]&gt;=20, 0.95*Table1[[#This Row],[Total]],Table1[[#This Row],[Total]])</f>
        <v>7315</v>
      </c>
    </row>
    <row r="54" spans="1:16">
      <c r="A54">
        <v>50</v>
      </c>
      <c r="B54" s="2">
        <v>43951</v>
      </c>
      <c r="C54" s="3" t="s">
        <v>14</v>
      </c>
      <c r="D54" s="6" t="s">
        <v>51</v>
      </c>
      <c r="E54" s="3" t="s">
        <v>44</v>
      </c>
      <c r="F54" s="3">
        <v>162</v>
      </c>
      <c r="G54" s="3" t="str">
        <f>VLOOKUP(Table1[[#This Row],[Customer ID]],'Customer Info'!$A$4:$C$12,2,FALSE)</f>
        <v>Cruise</v>
      </c>
      <c r="H54" s="3" t="str">
        <f>VLOOKUP(Table1[[#This Row],[Customer ID]],'Customer Info'!$A$4:$C$12,3,FALSE)</f>
        <v>Denise Harris</v>
      </c>
      <c r="I54" t="s">
        <v>7</v>
      </c>
      <c r="J54" t="s">
        <v>47</v>
      </c>
      <c r="K54" t="s">
        <v>66</v>
      </c>
      <c r="L54">
        <v>38</v>
      </c>
      <c r="M54" s="5">
        <v>235</v>
      </c>
      <c r="N54" s="5">
        <v>8930</v>
      </c>
      <c r="O54" s="3" t="str">
        <f>IF(Table1[[#This Row],[Number]]&gt;=20, "Y","N")</f>
        <v>Y</v>
      </c>
      <c r="P54" s="5">
        <f>IF(Table1[[#This Row],[Number]]&gt;=20, 0.95*Table1[[#This Row],[Total]],Table1[[#This Row],[Total]])</f>
        <v>8483.5</v>
      </c>
    </row>
    <row r="55" spans="1:16">
      <c r="A55">
        <v>51</v>
      </c>
      <c r="B55" s="2">
        <v>43952</v>
      </c>
      <c r="C55" s="3" t="s">
        <v>15</v>
      </c>
      <c r="D55" s="6" t="s">
        <v>33</v>
      </c>
      <c r="E55" s="3" t="s">
        <v>34</v>
      </c>
      <c r="F55" s="3">
        <v>180</v>
      </c>
      <c r="G55" s="3" t="str">
        <f>VLOOKUP(Table1[[#This Row],[Customer ID]],'Customer Info'!$A$4:$C$12,2,FALSE)</f>
        <v>Milago</v>
      </c>
      <c r="H55" s="3" t="str">
        <f>VLOOKUP(Table1[[#This Row],[Customer ID]],'Customer Info'!$A$4:$C$12,3,FALSE)</f>
        <v>Sam Cooper</v>
      </c>
      <c r="I55" t="s">
        <v>4</v>
      </c>
      <c r="J55" t="s">
        <v>35</v>
      </c>
      <c r="K55" t="s">
        <v>69</v>
      </c>
      <c r="L55">
        <v>42</v>
      </c>
      <c r="M55" s="5">
        <v>220</v>
      </c>
      <c r="N55" s="5">
        <v>9240</v>
      </c>
      <c r="O55" s="3" t="str">
        <f>IF(Table1[[#This Row],[Number]]&gt;=20, "Y","N")</f>
        <v>Y</v>
      </c>
      <c r="P55" s="5">
        <f>IF(Table1[[#This Row],[Number]]&gt;=20, 0.95*Table1[[#This Row],[Total]],Table1[[#This Row],[Total]])</f>
        <v>8778</v>
      </c>
    </row>
    <row r="56" spans="1:16">
      <c r="A56">
        <v>52</v>
      </c>
      <c r="B56" s="2">
        <v>43954</v>
      </c>
      <c r="C56" s="3" t="s">
        <v>15</v>
      </c>
      <c r="D56" s="6" t="s">
        <v>57</v>
      </c>
      <c r="E56" s="3" t="s">
        <v>38</v>
      </c>
      <c r="F56" s="3">
        <v>162</v>
      </c>
      <c r="G56" s="3" t="str">
        <f>VLOOKUP(Table1[[#This Row],[Customer ID]],'Customer Info'!$A$4:$C$12,2,FALSE)</f>
        <v>Cruise</v>
      </c>
      <c r="H56" s="3" t="str">
        <f>VLOOKUP(Table1[[#This Row],[Customer ID]],'Customer Info'!$A$4:$C$12,3,FALSE)</f>
        <v>Denise Harris</v>
      </c>
      <c r="I56" t="s">
        <v>9</v>
      </c>
      <c r="J56" t="s">
        <v>39</v>
      </c>
      <c r="K56" t="s">
        <v>70</v>
      </c>
      <c r="L56">
        <v>15</v>
      </c>
      <c r="M56" s="5">
        <v>295</v>
      </c>
      <c r="N56" s="5">
        <v>4425</v>
      </c>
      <c r="O56" s="3" t="str">
        <f>IF(Table1[[#This Row],[Number]]&gt;=20, "Y","N")</f>
        <v>N</v>
      </c>
      <c r="P56" s="5">
        <f>IF(Table1[[#This Row],[Number]]&gt;=20, 0.95*Table1[[#This Row],[Total]],Table1[[#This Row],[Total]])</f>
        <v>4425</v>
      </c>
    </row>
    <row r="57" spans="1:16">
      <c r="A57">
        <v>53</v>
      </c>
      <c r="B57" s="2">
        <v>43958</v>
      </c>
      <c r="C57" s="3" t="s">
        <v>15</v>
      </c>
      <c r="D57" s="6" t="s">
        <v>43</v>
      </c>
      <c r="E57" s="3" t="s">
        <v>44</v>
      </c>
      <c r="F57" s="3">
        <v>136</v>
      </c>
      <c r="G57" s="3" t="str">
        <f>VLOOKUP(Table1[[#This Row],[Customer ID]],'Customer Info'!$A$4:$C$12,2,FALSE)</f>
        <v>Telmark</v>
      </c>
      <c r="H57" s="3" t="str">
        <f>VLOOKUP(Table1[[#This Row],[Customer ID]],'Customer Info'!$A$4:$C$12,3,FALSE)</f>
        <v>Emily Flores</v>
      </c>
      <c r="I57" t="s">
        <v>5</v>
      </c>
      <c r="J57" t="s">
        <v>47</v>
      </c>
      <c r="K57" t="s">
        <v>56</v>
      </c>
      <c r="L57">
        <v>10</v>
      </c>
      <c r="M57" s="5">
        <v>375</v>
      </c>
      <c r="N57" s="5">
        <v>3750</v>
      </c>
      <c r="O57" s="3" t="str">
        <f>IF(Table1[[#This Row],[Number]]&gt;=20, "Y","N")</f>
        <v>N</v>
      </c>
      <c r="P57" s="5">
        <f>IF(Table1[[#This Row],[Number]]&gt;=20, 0.95*Table1[[#This Row],[Total]],Table1[[#This Row],[Total]])</f>
        <v>3750</v>
      </c>
    </row>
    <row r="58" spans="1:16">
      <c r="A58">
        <v>54</v>
      </c>
      <c r="B58" s="2">
        <v>43959</v>
      </c>
      <c r="C58" s="3" t="s">
        <v>15</v>
      </c>
      <c r="D58" s="6" t="s">
        <v>41</v>
      </c>
      <c r="E58" s="3" t="s">
        <v>38</v>
      </c>
      <c r="F58" s="3">
        <v>136</v>
      </c>
      <c r="G58" s="3" t="str">
        <f>VLOOKUP(Table1[[#This Row],[Customer ID]],'Customer Info'!$A$4:$C$12,2,FALSE)</f>
        <v>Telmark</v>
      </c>
      <c r="H58" s="3" t="str">
        <f>VLOOKUP(Table1[[#This Row],[Customer ID]],'Customer Info'!$A$4:$C$12,3,FALSE)</f>
        <v>Emily Flores</v>
      </c>
      <c r="I58" t="s">
        <v>7</v>
      </c>
      <c r="J58" t="s">
        <v>35</v>
      </c>
      <c r="K58" t="s">
        <v>36</v>
      </c>
      <c r="L58">
        <v>26</v>
      </c>
      <c r="M58" s="5">
        <v>235</v>
      </c>
      <c r="N58" s="5">
        <v>6110</v>
      </c>
      <c r="O58" s="3" t="str">
        <f>IF(Table1[[#This Row],[Number]]&gt;=20, "Y","N")</f>
        <v>Y</v>
      </c>
      <c r="P58" s="5">
        <f>IF(Table1[[#This Row],[Number]]&gt;=20, 0.95*Table1[[#This Row],[Total]],Table1[[#This Row],[Total]])</f>
        <v>5804.5</v>
      </c>
    </row>
    <row r="59" spans="1:16">
      <c r="A59">
        <v>55</v>
      </c>
      <c r="B59" s="2">
        <v>43963</v>
      </c>
      <c r="C59" s="3" t="s">
        <v>15</v>
      </c>
      <c r="D59" s="6" t="s">
        <v>49</v>
      </c>
      <c r="E59" s="3" t="s">
        <v>34</v>
      </c>
      <c r="F59" s="3">
        <v>152</v>
      </c>
      <c r="G59" s="3" t="str">
        <f>VLOOKUP(Table1[[#This Row],[Customer ID]],'Customer Info'!$A$4:$C$12,2,FALSE)</f>
        <v>Secspace</v>
      </c>
      <c r="H59" s="3" t="str">
        <f>VLOOKUP(Table1[[#This Row],[Customer ID]],'Customer Info'!$A$4:$C$12,3,FALSE)</f>
        <v>Rob Nelson</v>
      </c>
      <c r="I59" t="s">
        <v>7</v>
      </c>
      <c r="J59" t="s">
        <v>39</v>
      </c>
      <c r="K59" t="s">
        <v>71</v>
      </c>
      <c r="L59">
        <v>40</v>
      </c>
      <c r="M59" s="5">
        <v>235</v>
      </c>
      <c r="N59" s="5">
        <v>9400</v>
      </c>
      <c r="O59" s="3" t="str">
        <f>IF(Table1[[#This Row],[Number]]&gt;=20, "Y","N")</f>
        <v>Y</v>
      </c>
      <c r="P59" s="5">
        <f>IF(Table1[[#This Row],[Number]]&gt;=20, 0.95*Table1[[#This Row],[Total]],Table1[[#This Row],[Total]])</f>
        <v>8930</v>
      </c>
    </row>
    <row r="60" spans="1:16">
      <c r="A60">
        <v>56</v>
      </c>
      <c r="B60" s="2">
        <v>43964</v>
      </c>
      <c r="C60" s="3" t="s">
        <v>15</v>
      </c>
      <c r="D60" s="6" t="s">
        <v>51</v>
      </c>
      <c r="E60" s="3" t="s">
        <v>44</v>
      </c>
      <c r="F60" s="3">
        <v>180</v>
      </c>
      <c r="G60" s="3" t="str">
        <f>VLOOKUP(Table1[[#This Row],[Customer ID]],'Customer Info'!$A$4:$C$12,2,FALSE)</f>
        <v>Milago</v>
      </c>
      <c r="H60" s="3" t="str">
        <f>VLOOKUP(Table1[[#This Row],[Customer ID]],'Customer Info'!$A$4:$C$12,3,FALSE)</f>
        <v>Sam Cooper</v>
      </c>
      <c r="I60" t="s">
        <v>8</v>
      </c>
      <c r="J60" t="s">
        <v>35</v>
      </c>
      <c r="K60" t="s">
        <v>62</v>
      </c>
      <c r="L60">
        <v>30</v>
      </c>
      <c r="M60" s="5">
        <v>260</v>
      </c>
      <c r="N60" s="5">
        <v>7800</v>
      </c>
      <c r="O60" s="3" t="str">
        <f>IF(Table1[[#This Row],[Number]]&gt;=20, "Y","N")</f>
        <v>Y</v>
      </c>
      <c r="P60" s="5">
        <f>IF(Table1[[#This Row],[Number]]&gt;=20, 0.95*Table1[[#This Row],[Total]],Table1[[#This Row],[Total]])</f>
        <v>7410</v>
      </c>
    </row>
    <row r="61" spans="1:16">
      <c r="A61">
        <v>57</v>
      </c>
      <c r="B61" s="2">
        <v>43966</v>
      </c>
      <c r="C61" s="3" t="s">
        <v>15</v>
      </c>
      <c r="D61" s="6" t="s">
        <v>43</v>
      </c>
      <c r="E61" s="3" t="s">
        <v>44</v>
      </c>
      <c r="F61" s="3">
        <v>152</v>
      </c>
      <c r="G61" s="3" t="str">
        <f>VLOOKUP(Table1[[#This Row],[Customer ID]],'Customer Info'!$A$4:$C$12,2,FALSE)</f>
        <v>Secspace</v>
      </c>
      <c r="H61" s="3" t="str">
        <f>VLOOKUP(Table1[[#This Row],[Customer ID]],'Customer Info'!$A$4:$C$12,3,FALSE)</f>
        <v>Rob Nelson</v>
      </c>
      <c r="I61" t="s">
        <v>6</v>
      </c>
      <c r="J61" t="s">
        <v>47</v>
      </c>
      <c r="K61" t="s">
        <v>72</v>
      </c>
      <c r="L61">
        <v>26</v>
      </c>
      <c r="M61" s="5">
        <v>350</v>
      </c>
      <c r="N61" s="5">
        <v>9100</v>
      </c>
      <c r="O61" s="3" t="str">
        <f>IF(Table1[[#This Row],[Number]]&gt;=20, "Y","N")</f>
        <v>Y</v>
      </c>
      <c r="P61" s="5">
        <f>IF(Table1[[#This Row],[Number]]&gt;=20, 0.95*Table1[[#This Row],[Total]],Table1[[#This Row],[Total]])</f>
        <v>8645</v>
      </c>
    </row>
    <row r="62" spans="1:16">
      <c r="A62">
        <v>58</v>
      </c>
      <c r="B62" s="2">
        <v>43968</v>
      </c>
      <c r="C62" s="3" t="s">
        <v>15</v>
      </c>
      <c r="D62" s="6" t="s">
        <v>49</v>
      </c>
      <c r="E62" s="3" t="s">
        <v>34</v>
      </c>
      <c r="F62" s="3">
        <v>132</v>
      </c>
      <c r="G62" s="3" t="str">
        <f>VLOOKUP(Table1[[#This Row],[Customer ID]],'Customer Info'!$A$4:$C$12,2,FALSE)</f>
        <v>Bankia</v>
      </c>
      <c r="H62" s="3" t="str">
        <f>VLOOKUP(Table1[[#This Row],[Customer ID]],'Customer Info'!$A$4:$C$12,3,FALSE)</f>
        <v>Lucas Adams</v>
      </c>
      <c r="I62" t="s">
        <v>9</v>
      </c>
      <c r="J62" t="s">
        <v>35</v>
      </c>
      <c r="K62" t="s">
        <v>60</v>
      </c>
      <c r="L62">
        <v>18</v>
      </c>
      <c r="M62" s="5">
        <v>295</v>
      </c>
      <c r="N62" s="5">
        <v>5310</v>
      </c>
      <c r="O62" s="3" t="str">
        <f>IF(Table1[[#This Row],[Number]]&gt;=20, "Y","N")</f>
        <v>N</v>
      </c>
      <c r="P62" s="5">
        <f>IF(Table1[[#This Row],[Number]]&gt;=20, 0.95*Table1[[#This Row],[Total]],Table1[[#This Row],[Total]])</f>
        <v>5310</v>
      </c>
    </row>
    <row r="63" spans="1:16">
      <c r="A63">
        <v>59</v>
      </c>
      <c r="B63" s="2">
        <v>43970</v>
      </c>
      <c r="C63" s="3" t="s">
        <v>15</v>
      </c>
      <c r="D63" s="6" t="s">
        <v>41</v>
      </c>
      <c r="E63" s="3" t="s">
        <v>38</v>
      </c>
      <c r="F63" s="3">
        <v>180</v>
      </c>
      <c r="G63" s="3" t="str">
        <f>VLOOKUP(Table1[[#This Row],[Customer ID]],'Customer Info'!$A$4:$C$12,2,FALSE)</f>
        <v>Milago</v>
      </c>
      <c r="H63" s="3" t="str">
        <f>VLOOKUP(Table1[[#This Row],[Customer ID]],'Customer Info'!$A$4:$C$12,3,FALSE)</f>
        <v>Sam Cooper</v>
      </c>
      <c r="I63" t="s">
        <v>7</v>
      </c>
      <c r="J63" t="s">
        <v>47</v>
      </c>
      <c r="K63" t="s">
        <v>66</v>
      </c>
      <c r="L63">
        <v>22</v>
      </c>
      <c r="M63" s="5">
        <v>235</v>
      </c>
      <c r="N63" s="5">
        <v>5170</v>
      </c>
      <c r="O63" s="3" t="str">
        <f>IF(Table1[[#This Row],[Number]]&gt;=20, "Y","N")</f>
        <v>Y</v>
      </c>
      <c r="P63" s="5">
        <f>IF(Table1[[#This Row],[Number]]&gt;=20, 0.95*Table1[[#This Row],[Total]],Table1[[#This Row],[Total]])</f>
        <v>4911.5</v>
      </c>
    </row>
    <row r="64" spans="1:16">
      <c r="A64">
        <v>60</v>
      </c>
      <c r="B64" s="2">
        <v>43972</v>
      </c>
      <c r="C64" s="3" t="s">
        <v>15</v>
      </c>
      <c r="D64" s="6" t="s">
        <v>43</v>
      </c>
      <c r="E64" s="3" t="s">
        <v>44</v>
      </c>
      <c r="F64" s="3">
        <v>144</v>
      </c>
      <c r="G64" s="3" t="str">
        <f>VLOOKUP(Table1[[#This Row],[Customer ID]],'Customer Info'!$A$4:$C$12,2,FALSE)</f>
        <v>Affinity</v>
      </c>
      <c r="H64" s="3" t="str">
        <f>VLOOKUP(Table1[[#This Row],[Customer ID]],'Customer Info'!$A$4:$C$12,3,FALSE)</f>
        <v>Christina Bell</v>
      </c>
      <c r="I64" t="s">
        <v>6</v>
      </c>
      <c r="J64" t="s">
        <v>35</v>
      </c>
      <c r="K64" t="s">
        <v>42</v>
      </c>
      <c r="L64">
        <v>42</v>
      </c>
      <c r="M64" s="5">
        <v>350</v>
      </c>
      <c r="N64" s="5">
        <v>14700</v>
      </c>
      <c r="O64" s="3" t="str">
        <f>IF(Table1[[#This Row],[Number]]&gt;=20, "Y","N")</f>
        <v>Y</v>
      </c>
      <c r="P64" s="5">
        <f>IF(Table1[[#This Row],[Number]]&gt;=20, 0.95*Table1[[#This Row],[Total]],Table1[[#This Row],[Total]])</f>
        <v>13965</v>
      </c>
    </row>
    <row r="65" spans="1:16">
      <c r="A65">
        <v>61</v>
      </c>
      <c r="B65" s="2">
        <v>43972</v>
      </c>
      <c r="C65" s="3" t="s">
        <v>15</v>
      </c>
      <c r="D65" s="6" t="s">
        <v>57</v>
      </c>
      <c r="E65" s="3" t="s">
        <v>38</v>
      </c>
      <c r="F65" s="3">
        <v>162</v>
      </c>
      <c r="G65" s="3" t="str">
        <f>VLOOKUP(Table1[[#This Row],[Customer ID]],'Customer Info'!$A$4:$C$12,2,FALSE)</f>
        <v>Cruise</v>
      </c>
      <c r="H65" s="3" t="str">
        <f>VLOOKUP(Table1[[#This Row],[Customer ID]],'Customer Info'!$A$4:$C$12,3,FALSE)</f>
        <v>Denise Harris</v>
      </c>
      <c r="I65" t="s">
        <v>6</v>
      </c>
      <c r="J65" t="s">
        <v>52</v>
      </c>
      <c r="K65" t="s">
        <v>58</v>
      </c>
      <c r="L65">
        <v>45</v>
      </c>
      <c r="M65" s="5">
        <v>350</v>
      </c>
      <c r="N65" s="5">
        <v>15750</v>
      </c>
      <c r="O65" s="3" t="str">
        <f>IF(Table1[[#This Row],[Number]]&gt;=20, "Y","N")</f>
        <v>Y</v>
      </c>
      <c r="P65" s="5">
        <f>IF(Table1[[#This Row],[Number]]&gt;=20, 0.95*Table1[[#This Row],[Total]],Table1[[#This Row],[Total]])</f>
        <v>14962.5</v>
      </c>
    </row>
    <row r="66" spans="1:16">
      <c r="A66">
        <v>62</v>
      </c>
      <c r="B66" s="2">
        <v>43975</v>
      </c>
      <c r="C66" s="3" t="s">
        <v>15</v>
      </c>
      <c r="D66" s="6" t="s">
        <v>43</v>
      </c>
      <c r="E66" s="3" t="s">
        <v>44</v>
      </c>
      <c r="F66" s="3">
        <v>132</v>
      </c>
      <c r="G66" s="3" t="str">
        <f>VLOOKUP(Table1[[#This Row],[Customer ID]],'Customer Info'!$A$4:$C$12,2,FALSE)</f>
        <v>Bankia</v>
      </c>
      <c r="H66" s="3" t="str">
        <f>VLOOKUP(Table1[[#This Row],[Customer ID]],'Customer Info'!$A$4:$C$12,3,FALSE)</f>
        <v>Lucas Adams</v>
      </c>
      <c r="I66" t="s">
        <v>9</v>
      </c>
      <c r="J66" t="s">
        <v>39</v>
      </c>
      <c r="K66" t="s">
        <v>70</v>
      </c>
      <c r="L66">
        <v>20</v>
      </c>
      <c r="M66" s="5">
        <v>295</v>
      </c>
      <c r="N66" s="5">
        <v>5900</v>
      </c>
      <c r="O66" s="3" t="str">
        <f>IF(Table1[[#This Row],[Number]]&gt;=20, "Y","N")</f>
        <v>Y</v>
      </c>
      <c r="P66" s="5">
        <f>IF(Table1[[#This Row],[Number]]&gt;=20, 0.95*Table1[[#This Row],[Total]],Table1[[#This Row],[Total]])</f>
        <v>5605</v>
      </c>
    </row>
    <row r="67" spans="1:16">
      <c r="A67">
        <v>63</v>
      </c>
      <c r="B67" s="2">
        <v>43977</v>
      </c>
      <c r="C67" s="3" t="s">
        <v>15</v>
      </c>
      <c r="D67" s="6" t="s">
        <v>33</v>
      </c>
      <c r="E67" s="3" t="s">
        <v>34</v>
      </c>
      <c r="F67" s="3">
        <v>136</v>
      </c>
      <c r="G67" s="3" t="str">
        <f>VLOOKUP(Table1[[#This Row],[Customer ID]],'Customer Info'!$A$4:$C$12,2,FALSE)</f>
        <v>Telmark</v>
      </c>
      <c r="H67" s="3" t="str">
        <f>VLOOKUP(Table1[[#This Row],[Customer ID]],'Customer Info'!$A$4:$C$12,3,FALSE)</f>
        <v>Emily Flores</v>
      </c>
      <c r="I67" t="s">
        <v>9</v>
      </c>
      <c r="J67" t="s">
        <v>35</v>
      </c>
      <c r="K67" t="s">
        <v>60</v>
      </c>
      <c r="L67">
        <v>22</v>
      </c>
      <c r="M67" s="5">
        <v>295</v>
      </c>
      <c r="N67" s="5">
        <v>6490</v>
      </c>
      <c r="O67" s="3" t="str">
        <f>IF(Table1[[#This Row],[Number]]&gt;=20, "Y","N")</f>
        <v>Y</v>
      </c>
      <c r="P67" s="5">
        <f>IF(Table1[[#This Row],[Number]]&gt;=20, 0.95*Table1[[#This Row],[Total]],Table1[[#This Row],[Total]])</f>
        <v>6165.5</v>
      </c>
    </row>
    <row r="68" spans="1:16">
      <c r="A68">
        <v>64</v>
      </c>
      <c r="B68" s="2">
        <v>43978</v>
      </c>
      <c r="C68" s="3" t="s">
        <v>15</v>
      </c>
      <c r="D68" s="6" t="s">
        <v>51</v>
      </c>
      <c r="E68" s="3" t="s">
        <v>44</v>
      </c>
      <c r="F68" s="3">
        <v>157</v>
      </c>
      <c r="G68" s="3" t="str">
        <f>VLOOKUP(Table1[[#This Row],[Customer ID]],'Customer Info'!$A$4:$C$12,2,FALSE)</f>
        <v>MarkPlus</v>
      </c>
      <c r="H68" s="3" t="str">
        <f>VLOOKUP(Table1[[#This Row],[Customer ID]],'Customer Info'!$A$4:$C$12,3,FALSE)</f>
        <v>Matt Reed</v>
      </c>
      <c r="I68" t="s">
        <v>4</v>
      </c>
      <c r="J68" t="s">
        <v>52</v>
      </c>
      <c r="K68" t="s">
        <v>65</v>
      </c>
      <c r="L68">
        <v>15</v>
      </c>
      <c r="M68" s="5">
        <v>220</v>
      </c>
      <c r="N68" s="5">
        <v>3300</v>
      </c>
      <c r="O68" s="3" t="str">
        <f>IF(Table1[[#This Row],[Number]]&gt;=20, "Y","N")</f>
        <v>N</v>
      </c>
      <c r="P68" s="5">
        <f>IF(Table1[[#This Row],[Number]]&gt;=20, 0.95*Table1[[#This Row],[Total]],Table1[[#This Row],[Total]])</f>
        <v>3300</v>
      </c>
    </row>
    <row r="69" spans="1:16">
      <c r="A69">
        <v>65</v>
      </c>
      <c r="B69" s="2">
        <v>43979</v>
      </c>
      <c r="C69" s="3" t="s">
        <v>15</v>
      </c>
      <c r="D69" s="6" t="s">
        <v>49</v>
      </c>
      <c r="E69" s="3" t="s">
        <v>34</v>
      </c>
      <c r="F69" s="3">
        <v>132</v>
      </c>
      <c r="G69" s="3" t="str">
        <f>VLOOKUP(Table1[[#This Row],[Customer ID]],'Customer Info'!$A$4:$C$12,2,FALSE)</f>
        <v>Bankia</v>
      </c>
      <c r="H69" s="3" t="str">
        <f>VLOOKUP(Table1[[#This Row],[Customer ID]],'Customer Info'!$A$4:$C$12,3,FALSE)</f>
        <v>Lucas Adams</v>
      </c>
      <c r="I69" t="s">
        <v>7</v>
      </c>
      <c r="J69" t="s">
        <v>45</v>
      </c>
      <c r="K69" t="s">
        <v>46</v>
      </c>
      <c r="L69">
        <v>35</v>
      </c>
      <c r="M69" s="5">
        <v>235</v>
      </c>
      <c r="N69" s="5">
        <v>8225</v>
      </c>
      <c r="O69" s="3" t="str">
        <f>IF(Table1[[#This Row],[Number]]&gt;=20, "Y","N")</f>
        <v>Y</v>
      </c>
      <c r="P69" s="5">
        <f>IF(Table1[[#This Row],[Number]]&gt;=20, 0.95*Table1[[#This Row],[Total]],Table1[[#This Row],[Total]])</f>
        <v>7813.75</v>
      </c>
    </row>
    <row r="70" spans="1:16">
      <c r="A70">
        <v>66</v>
      </c>
      <c r="B70" s="2">
        <v>43984</v>
      </c>
      <c r="C70" s="3" t="s">
        <v>16</v>
      </c>
      <c r="D70" s="6" t="s">
        <v>51</v>
      </c>
      <c r="E70" s="3" t="s">
        <v>44</v>
      </c>
      <c r="F70" s="3">
        <v>178</v>
      </c>
      <c r="G70" s="3" t="str">
        <f>VLOOKUP(Table1[[#This Row],[Customer ID]],'Customer Info'!$A$4:$C$12,2,FALSE)</f>
        <v>Vento</v>
      </c>
      <c r="H70" s="3" t="str">
        <f>VLOOKUP(Table1[[#This Row],[Customer ID]],'Customer Info'!$A$4:$C$12,3,FALSE)</f>
        <v>Amanda Wood</v>
      </c>
      <c r="I70" t="s">
        <v>5</v>
      </c>
      <c r="J70" t="s">
        <v>47</v>
      </c>
      <c r="K70" t="s">
        <v>56</v>
      </c>
      <c r="L70">
        <v>33</v>
      </c>
      <c r="M70" s="5">
        <v>375</v>
      </c>
      <c r="N70" s="5">
        <v>12375</v>
      </c>
      <c r="O70" s="3" t="str">
        <f>IF(Table1[[#This Row],[Number]]&gt;=20, "Y","N")</f>
        <v>Y</v>
      </c>
      <c r="P70" s="5">
        <f>IF(Table1[[#This Row],[Number]]&gt;=20, 0.95*Table1[[#This Row],[Total]],Table1[[#This Row],[Total]])</f>
        <v>11756.25</v>
      </c>
    </row>
    <row r="71" spans="1:16">
      <c r="A71">
        <v>67</v>
      </c>
      <c r="B71" s="2">
        <v>43987</v>
      </c>
      <c r="C71" s="3" t="s">
        <v>16</v>
      </c>
      <c r="D71" s="6" t="s">
        <v>43</v>
      </c>
      <c r="E71" s="3" t="s">
        <v>44</v>
      </c>
      <c r="F71" s="3">
        <v>144</v>
      </c>
      <c r="G71" s="3" t="str">
        <f>VLOOKUP(Table1[[#This Row],[Customer ID]],'Customer Info'!$A$4:$C$12,2,FALSE)</f>
        <v>Affinity</v>
      </c>
      <c r="H71" s="3" t="str">
        <f>VLOOKUP(Table1[[#This Row],[Customer ID]],'Customer Info'!$A$4:$C$12,3,FALSE)</f>
        <v>Christina Bell</v>
      </c>
      <c r="I71" t="s">
        <v>8</v>
      </c>
      <c r="J71" t="s">
        <v>35</v>
      </c>
      <c r="K71" t="s">
        <v>62</v>
      </c>
      <c r="L71">
        <v>22</v>
      </c>
      <c r="M71" s="5">
        <v>260</v>
      </c>
      <c r="N71" s="5">
        <v>5720</v>
      </c>
      <c r="O71" s="3" t="str">
        <f>IF(Table1[[#This Row],[Number]]&gt;=20, "Y","N")</f>
        <v>Y</v>
      </c>
      <c r="P71" s="5">
        <f>IF(Table1[[#This Row],[Number]]&gt;=20, 0.95*Table1[[#This Row],[Total]],Table1[[#This Row],[Total]])</f>
        <v>5434</v>
      </c>
    </row>
    <row r="72" spans="1:16">
      <c r="A72">
        <v>68</v>
      </c>
      <c r="B72" s="2">
        <v>43987</v>
      </c>
      <c r="C72" s="3" t="s">
        <v>16</v>
      </c>
      <c r="D72" s="6" t="s">
        <v>51</v>
      </c>
      <c r="E72" s="3" t="s">
        <v>44</v>
      </c>
      <c r="F72" s="3">
        <v>136</v>
      </c>
      <c r="G72" s="3" t="str">
        <f>VLOOKUP(Table1[[#This Row],[Customer ID]],'Customer Info'!$A$4:$C$12,2,FALSE)</f>
        <v>Telmark</v>
      </c>
      <c r="H72" s="3" t="str">
        <f>VLOOKUP(Table1[[#This Row],[Customer ID]],'Customer Info'!$A$4:$C$12,3,FALSE)</f>
        <v>Emily Flores</v>
      </c>
      <c r="I72" t="s">
        <v>8</v>
      </c>
      <c r="J72" t="s">
        <v>47</v>
      </c>
      <c r="K72" t="s">
        <v>68</v>
      </c>
      <c r="L72">
        <v>26</v>
      </c>
      <c r="M72" s="5">
        <v>260</v>
      </c>
      <c r="N72" s="5">
        <v>6760</v>
      </c>
      <c r="O72" s="3" t="str">
        <f>IF(Table1[[#This Row],[Number]]&gt;=20, "Y","N")</f>
        <v>Y</v>
      </c>
      <c r="P72" s="5">
        <f>IF(Table1[[#This Row],[Number]]&gt;=20, 0.95*Table1[[#This Row],[Total]],Table1[[#This Row],[Total]])</f>
        <v>6422</v>
      </c>
    </row>
    <row r="73" spans="1:16">
      <c r="A73">
        <v>69</v>
      </c>
      <c r="B73" s="2">
        <v>43990</v>
      </c>
      <c r="C73" s="3" t="s">
        <v>16</v>
      </c>
      <c r="D73" s="6" t="s">
        <v>33</v>
      </c>
      <c r="E73" s="3" t="s">
        <v>34</v>
      </c>
      <c r="F73" s="3">
        <v>132</v>
      </c>
      <c r="G73" s="3" t="str">
        <f>VLOOKUP(Table1[[#This Row],[Customer ID]],'Customer Info'!$A$4:$C$12,2,FALSE)</f>
        <v>Bankia</v>
      </c>
      <c r="H73" s="3" t="str">
        <f>VLOOKUP(Table1[[#This Row],[Customer ID]],'Customer Info'!$A$4:$C$12,3,FALSE)</f>
        <v>Lucas Adams</v>
      </c>
      <c r="I73" t="s">
        <v>4</v>
      </c>
      <c r="J73" t="s">
        <v>39</v>
      </c>
      <c r="K73" t="s">
        <v>59</v>
      </c>
      <c r="L73">
        <v>16</v>
      </c>
      <c r="M73" s="5">
        <v>220</v>
      </c>
      <c r="N73" s="5">
        <v>3520</v>
      </c>
      <c r="O73" s="3" t="str">
        <f>IF(Table1[[#This Row],[Number]]&gt;=20, "Y","N")</f>
        <v>N</v>
      </c>
      <c r="P73" s="5">
        <f>IF(Table1[[#This Row],[Number]]&gt;=20, 0.95*Table1[[#This Row],[Total]],Table1[[#This Row],[Total]])</f>
        <v>3520</v>
      </c>
    </row>
    <row r="74" spans="1:16">
      <c r="A74">
        <v>70</v>
      </c>
      <c r="B74" s="2">
        <v>43991</v>
      </c>
      <c r="C74" s="3" t="s">
        <v>16</v>
      </c>
      <c r="D74" s="6" t="s">
        <v>57</v>
      </c>
      <c r="E74" s="3" t="s">
        <v>38</v>
      </c>
      <c r="F74" s="3">
        <v>178</v>
      </c>
      <c r="G74" s="3" t="str">
        <f>VLOOKUP(Table1[[#This Row],[Customer ID]],'Customer Info'!$A$4:$C$12,2,FALSE)</f>
        <v>Vento</v>
      </c>
      <c r="H74" s="3" t="str">
        <f>VLOOKUP(Table1[[#This Row],[Customer ID]],'Customer Info'!$A$4:$C$12,3,FALSE)</f>
        <v>Amanda Wood</v>
      </c>
      <c r="I74" t="s">
        <v>9</v>
      </c>
      <c r="J74" t="s">
        <v>35</v>
      </c>
      <c r="K74" t="s">
        <v>60</v>
      </c>
      <c r="L74">
        <v>10</v>
      </c>
      <c r="M74" s="5">
        <v>295</v>
      </c>
      <c r="N74" s="5">
        <v>2950</v>
      </c>
      <c r="O74" s="3" t="str">
        <f>IF(Table1[[#This Row],[Number]]&gt;=20, "Y","N")</f>
        <v>N</v>
      </c>
      <c r="P74" s="5">
        <f>IF(Table1[[#This Row],[Number]]&gt;=20, 0.95*Table1[[#This Row],[Total]],Table1[[#This Row],[Total]])</f>
        <v>2950</v>
      </c>
    </row>
    <row r="75" spans="1:16">
      <c r="A75">
        <v>71</v>
      </c>
      <c r="B75" s="2">
        <v>43991</v>
      </c>
      <c r="C75" s="3" t="s">
        <v>16</v>
      </c>
      <c r="D75" s="6" t="s">
        <v>41</v>
      </c>
      <c r="E75" s="3" t="s">
        <v>38</v>
      </c>
      <c r="F75" s="3">
        <v>162</v>
      </c>
      <c r="G75" s="3" t="str">
        <f>VLOOKUP(Table1[[#This Row],[Customer ID]],'Customer Info'!$A$4:$C$12,2,FALSE)</f>
        <v>Cruise</v>
      </c>
      <c r="H75" s="3" t="str">
        <f>VLOOKUP(Table1[[#This Row],[Customer ID]],'Customer Info'!$A$4:$C$12,3,FALSE)</f>
        <v>Denise Harris</v>
      </c>
      <c r="I75" t="s">
        <v>8</v>
      </c>
      <c r="J75" t="s">
        <v>35</v>
      </c>
      <c r="K75" t="s">
        <v>62</v>
      </c>
      <c r="L75">
        <v>40</v>
      </c>
      <c r="M75" s="5">
        <v>260</v>
      </c>
      <c r="N75" s="5">
        <v>10400</v>
      </c>
      <c r="O75" s="3" t="str">
        <f>IF(Table1[[#This Row],[Number]]&gt;=20, "Y","N")</f>
        <v>Y</v>
      </c>
      <c r="P75" s="5">
        <f>IF(Table1[[#This Row],[Number]]&gt;=20, 0.95*Table1[[#This Row],[Total]],Table1[[#This Row],[Total]])</f>
        <v>9880</v>
      </c>
    </row>
    <row r="76" spans="1:16">
      <c r="A76">
        <v>72</v>
      </c>
      <c r="B76" s="2">
        <v>43994</v>
      </c>
      <c r="C76" s="3" t="s">
        <v>16</v>
      </c>
      <c r="D76" s="6" t="s">
        <v>37</v>
      </c>
      <c r="E76" s="3" t="s">
        <v>38</v>
      </c>
      <c r="F76" s="3">
        <v>157</v>
      </c>
      <c r="G76" s="3" t="str">
        <f>VLOOKUP(Table1[[#This Row],[Customer ID]],'Customer Info'!$A$4:$C$12,2,FALSE)</f>
        <v>MarkPlus</v>
      </c>
      <c r="H76" s="3" t="str">
        <f>VLOOKUP(Table1[[#This Row],[Customer ID]],'Customer Info'!$A$4:$C$12,3,FALSE)</f>
        <v>Matt Reed</v>
      </c>
      <c r="I76" t="s">
        <v>7</v>
      </c>
      <c r="J76" t="s">
        <v>45</v>
      </c>
      <c r="K76" t="s">
        <v>46</v>
      </c>
      <c r="L76">
        <v>15</v>
      </c>
      <c r="M76" s="5">
        <v>235</v>
      </c>
      <c r="N76" s="5">
        <v>3525</v>
      </c>
      <c r="O76" s="3" t="str">
        <f>IF(Table1[[#This Row],[Number]]&gt;=20, "Y","N")</f>
        <v>N</v>
      </c>
      <c r="P76" s="5">
        <f>IF(Table1[[#This Row],[Number]]&gt;=20, 0.95*Table1[[#This Row],[Total]],Table1[[#This Row],[Total]])</f>
        <v>3525</v>
      </c>
    </row>
    <row r="77" spans="1:16">
      <c r="A77">
        <v>73</v>
      </c>
      <c r="B77" s="2">
        <v>43996</v>
      </c>
      <c r="C77" s="3" t="s">
        <v>16</v>
      </c>
      <c r="D77" s="6" t="s">
        <v>49</v>
      </c>
      <c r="E77" s="3" t="s">
        <v>34</v>
      </c>
      <c r="F77" s="3">
        <v>132</v>
      </c>
      <c r="G77" s="3" t="str">
        <f>VLOOKUP(Table1[[#This Row],[Customer ID]],'Customer Info'!$A$4:$C$12,2,FALSE)</f>
        <v>Bankia</v>
      </c>
      <c r="H77" s="3" t="str">
        <f>VLOOKUP(Table1[[#This Row],[Customer ID]],'Customer Info'!$A$4:$C$12,3,FALSE)</f>
        <v>Lucas Adams</v>
      </c>
      <c r="I77" t="s">
        <v>5</v>
      </c>
      <c r="J77" t="s">
        <v>47</v>
      </c>
      <c r="K77" t="s">
        <v>56</v>
      </c>
      <c r="L77">
        <v>25</v>
      </c>
      <c r="M77" s="5">
        <v>375</v>
      </c>
      <c r="N77" s="5">
        <v>9375</v>
      </c>
      <c r="O77" s="3" t="str">
        <f>IF(Table1[[#This Row],[Number]]&gt;=20, "Y","N")</f>
        <v>Y</v>
      </c>
      <c r="P77" s="5">
        <f>IF(Table1[[#This Row],[Number]]&gt;=20, 0.95*Table1[[#This Row],[Total]],Table1[[#This Row],[Total]])</f>
        <v>8906.25</v>
      </c>
    </row>
    <row r="78" spans="1:16">
      <c r="A78">
        <v>74</v>
      </c>
      <c r="B78" s="2">
        <v>167</v>
      </c>
      <c r="C78" s="3" t="s">
        <v>16</v>
      </c>
      <c r="D78" s="6" t="s">
        <v>33</v>
      </c>
      <c r="E78" s="3" t="s">
        <v>34</v>
      </c>
      <c r="F78" s="3">
        <v>144</v>
      </c>
      <c r="G78" s="3" t="str">
        <f>VLOOKUP(Table1[[#This Row],[Customer ID]],'Customer Info'!$A$4:$C$12,2,FALSE)</f>
        <v>Affinity</v>
      </c>
      <c r="H78" s="3" t="str">
        <f>VLOOKUP(Table1[[#This Row],[Customer ID]],'Customer Info'!$A$4:$C$12,3,FALSE)</f>
        <v>Christina Bell</v>
      </c>
      <c r="I78" t="s">
        <v>9</v>
      </c>
      <c r="J78" t="s">
        <v>47</v>
      </c>
      <c r="K78" t="s">
        <v>48</v>
      </c>
      <c r="L78">
        <v>20</v>
      </c>
      <c r="M78" s="5">
        <v>295</v>
      </c>
      <c r="N78" s="5">
        <v>5900</v>
      </c>
      <c r="O78" s="3" t="str">
        <f>IF(Table1[[#This Row],[Number]]&gt;=20, "Y","N")</f>
        <v>Y</v>
      </c>
      <c r="P78" s="5">
        <f>IF(Table1[[#This Row],[Number]]&gt;=20, 0.95*Table1[[#This Row],[Total]],Table1[[#This Row],[Total]])</f>
        <v>5605</v>
      </c>
    </row>
    <row r="79" spans="1:16">
      <c r="A79">
        <v>75</v>
      </c>
      <c r="B79" s="2">
        <v>44000</v>
      </c>
      <c r="C79" s="3" t="s">
        <v>16</v>
      </c>
      <c r="D79" s="6" t="s">
        <v>51</v>
      </c>
      <c r="E79" s="3" t="s">
        <v>44</v>
      </c>
      <c r="F79" s="3">
        <v>166</v>
      </c>
      <c r="G79" s="3" t="str">
        <f>VLOOKUP(Table1[[#This Row],[Customer ID]],'Customer Info'!$A$4:$C$12,2,FALSE)</f>
        <v>Port Royale</v>
      </c>
      <c r="H79" s="3" t="str">
        <f>VLOOKUP(Table1[[#This Row],[Customer ID]],'Customer Info'!$A$4:$C$12,3,FALSE)</f>
        <v>Dan Hill</v>
      </c>
      <c r="I79" t="s">
        <v>8</v>
      </c>
      <c r="J79" t="s">
        <v>39</v>
      </c>
      <c r="K79" t="s">
        <v>40</v>
      </c>
      <c r="L79">
        <v>35</v>
      </c>
      <c r="M79" s="5">
        <v>260</v>
      </c>
      <c r="N79" s="5">
        <v>9100</v>
      </c>
      <c r="O79" s="3" t="str">
        <f>IF(Table1[[#This Row],[Number]]&gt;=20, "Y","N")</f>
        <v>Y</v>
      </c>
      <c r="P79" s="5">
        <f>IF(Table1[[#This Row],[Number]]&gt;=20, 0.95*Table1[[#This Row],[Total]],Table1[[#This Row],[Total]])</f>
        <v>8645</v>
      </c>
    </row>
    <row r="80" spans="1:16">
      <c r="A80">
        <v>76</v>
      </c>
      <c r="B80" s="2">
        <v>44005</v>
      </c>
      <c r="C80" s="3" t="s">
        <v>16</v>
      </c>
      <c r="D80" s="6" t="s">
        <v>43</v>
      </c>
      <c r="E80" s="3" t="s">
        <v>44</v>
      </c>
      <c r="F80" s="3">
        <v>178</v>
      </c>
      <c r="G80" s="3" t="str">
        <f>VLOOKUP(Table1[[#This Row],[Customer ID]],'Customer Info'!$A$4:$C$12,2,FALSE)</f>
        <v>Vento</v>
      </c>
      <c r="H80" s="3" t="str">
        <f>VLOOKUP(Table1[[#This Row],[Customer ID]],'Customer Info'!$A$4:$C$12,3,FALSE)</f>
        <v>Amanda Wood</v>
      </c>
      <c r="I80" t="s">
        <v>6</v>
      </c>
      <c r="J80" t="s">
        <v>35</v>
      </c>
      <c r="K80" t="s">
        <v>42</v>
      </c>
      <c r="L80">
        <v>22</v>
      </c>
      <c r="M80" s="5">
        <v>350</v>
      </c>
      <c r="N80" s="5">
        <v>7700</v>
      </c>
      <c r="O80" s="3" t="str">
        <f>IF(Table1[[#This Row],[Number]]&gt;=20, "Y","N")</f>
        <v>Y</v>
      </c>
      <c r="P80" s="5">
        <f>IF(Table1[[#This Row],[Number]]&gt;=20, 0.95*Table1[[#This Row],[Total]],Table1[[#This Row],[Total]])</f>
        <v>7315</v>
      </c>
    </row>
    <row r="81" spans="1:16">
      <c r="A81">
        <v>77</v>
      </c>
      <c r="B81" s="2">
        <v>44006</v>
      </c>
      <c r="C81" s="3" t="s">
        <v>16</v>
      </c>
      <c r="D81" s="6" t="s">
        <v>37</v>
      </c>
      <c r="E81" s="3" t="s">
        <v>38</v>
      </c>
      <c r="F81" s="3">
        <v>166</v>
      </c>
      <c r="G81" s="3" t="str">
        <f>VLOOKUP(Table1[[#This Row],[Customer ID]],'Customer Info'!$A$4:$C$12,2,FALSE)</f>
        <v>Port Royale</v>
      </c>
      <c r="H81" s="3" t="str">
        <f>VLOOKUP(Table1[[#This Row],[Customer ID]],'Customer Info'!$A$4:$C$12,3,FALSE)</f>
        <v>Dan Hill</v>
      </c>
      <c r="I81" t="s">
        <v>4</v>
      </c>
      <c r="J81" t="s">
        <v>52</v>
      </c>
      <c r="K81" t="s">
        <v>65</v>
      </c>
      <c r="L81">
        <v>16</v>
      </c>
      <c r="M81" s="5">
        <v>220</v>
      </c>
      <c r="N81" s="5">
        <v>3520</v>
      </c>
      <c r="O81" s="3" t="str">
        <f>IF(Table1[[#This Row],[Number]]&gt;=20, "Y","N")</f>
        <v>N</v>
      </c>
      <c r="P81" s="5">
        <f>IF(Table1[[#This Row],[Number]]&gt;=20, 0.95*Table1[[#This Row],[Total]],Table1[[#This Row],[Total]])</f>
        <v>3520</v>
      </c>
    </row>
    <row r="82" spans="1:16">
      <c r="A82">
        <v>78</v>
      </c>
      <c r="B82" s="2">
        <v>44009</v>
      </c>
      <c r="C82" s="3" t="s">
        <v>16</v>
      </c>
      <c r="D82" s="6" t="s">
        <v>41</v>
      </c>
      <c r="E82" s="3" t="s">
        <v>38</v>
      </c>
      <c r="F82" s="3">
        <v>162</v>
      </c>
      <c r="G82" s="3" t="str">
        <f>VLOOKUP(Table1[[#This Row],[Customer ID]],'Customer Info'!$A$4:$C$12,2,FALSE)</f>
        <v>Cruise</v>
      </c>
      <c r="H82" s="3" t="str">
        <f>VLOOKUP(Table1[[#This Row],[Customer ID]],'Customer Info'!$A$4:$C$12,3,FALSE)</f>
        <v>Denise Harris</v>
      </c>
      <c r="I82" t="s">
        <v>9</v>
      </c>
      <c r="J82" t="s">
        <v>35</v>
      </c>
      <c r="K82" t="s">
        <v>60</v>
      </c>
      <c r="L82">
        <v>50</v>
      </c>
      <c r="M82" s="5">
        <v>295</v>
      </c>
      <c r="N82" s="5">
        <v>14750</v>
      </c>
      <c r="O82" s="3" t="str">
        <f>IF(Table1[[#This Row],[Number]]&gt;=20, "Y","N")</f>
        <v>Y</v>
      </c>
      <c r="P82" s="5">
        <f>IF(Table1[[#This Row],[Number]]&gt;=20, 0.95*Table1[[#This Row],[Total]],Table1[[#This Row],[Total]])</f>
        <v>14012.5</v>
      </c>
    </row>
    <row r="83" spans="1:16">
      <c r="A83">
        <v>79</v>
      </c>
      <c r="B83" s="2">
        <v>44011</v>
      </c>
      <c r="C83" s="3" t="s">
        <v>16</v>
      </c>
      <c r="D83" s="6" t="s">
        <v>49</v>
      </c>
      <c r="E83" s="3" t="s">
        <v>34</v>
      </c>
      <c r="F83" s="3">
        <v>178</v>
      </c>
      <c r="G83" s="3" t="str">
        <f>VLOOKUP(Table1[[#This Row],[Customer ID]],'Customer Info'!$A$4:$C$12,2,FALSE)</f>
        <v>Vento</v>
      </c>
      <c r="H83" s="3" t="str">
        <f>VLOOKUP(Table1[[#This Row],[Customer ID]],'Customer Info'!$A$4:$C$12,3,FALSE)</f>
        <v>Amanda Wood</v>
      </c>
      <c r="I83" t="s">
        <v>5</v>
      </c>
      <c r="J83" t="s">
        <v>47</v>
      </c>
      <c r="K83" t="s">
        <v>56</v>
      </c>
      <c r="L83">
        <v>32</v>
      </c>
      <c r="M83" s="5">
        <v>375</v>
      </c>
      <c r="N83" s="5">
        <v>12000</v>
      </c>
      <c r="O83" s="3" t="str">
        <f>IF(Table1[[#This Row],[Number]]&gt;=20, "Y","N")</f>
        <v>Y</v>
      </c>
      <c r="P83" s="5">
        <f>IF(Table1[[#This Row],[Number]]&gt;=20, 0.95*Table1[[#This Row],[Total]],Table1[[#This Row],[Total]])</f>
        <v>11400</v>
      </c>
    </row>
    <row r="84" spans="1:16">
      <c r="A84">
        <v>80</v>
      </c>
      <c r="B84" s="2">
        <v>44011</v>
      </c>
      <c r="C84" s="3" t="s">
        <v>16</v>
      </c>
      <c r="D84" s="6" t="s">
        <v>37</v>
      </c>
      <c r="E84" s="3" t="s">
        <v>38</v>
      </c>
      <c r="F84" s="3">
        <v>136</v>
      </c>
      <c r="G84" s="3" t="str">
        <f>VLOOKUP(Table1[[#This Row],[Customer ID]],'Customer Info'!$A$4:$C$12,2,FALSE)</f>
        <v>Telmark</v>
      </c>
      <c r="H84" s="3" t="str">
        <f>VLOOKUP(Table1[[#This Row],[Customer ID]],'Customer Info'!$A$4:$C$12,3,FALSE)</f>
        <v>Emily Flores</v>
      </c>
      <c r="I84" t="s">
        <v>7</v>
      </c>
      <c r="J84" t="s">
        <v>52</v>
      </c>
      <c r="K84" t="s">
        <v>63</v>
      </c>
      <c r="L84">
        <v>14</v>
      </c>
      <c r="M84" s="5">
        <v>235</v>
      </c>
      <c r="N84" s="5">
        <v>3290</v>
      </c>
      <c r="O84" s="3" t="str">
        <f>IF(Table1[[#This Row],[Number]]&gt;=20, "Y","N")</f>
        <v>N</v>
      </c>
      <c r="P84" s="5">
        <f>IF(Table1[[#This Row],[Number]]&gt;=20, 0.95*Table1[[#This Row],[Total]],Table1[[#This Row],[Total]])</f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73</v>
      </c>
      <c r="B1" s="8"/>
      <c r="C1" s="8"/>
    </row>
    <row r="2" spans="1:3">
      <c r="A2" s="8"/>
      <c r="B2" s="8"/>
      <c r="C2" s="8"/>
    </row>
    <row r="3" spans="1:3">
      <c r="A3" s="9" t="s">
        <v>23</v>
      </c>
      <c r="B3" s="9" t="s">
        <v>24</v>
      </c>
      <c r="C3" s="9" t="s">
        <v>25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2023-06-18T16:12:09Z</dcterms:modified>
  <cp:category/>
  <cp:contentStatus/>
</cp:coreProperties>
</file>