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3.xml"/>
  <Override ContentType="application/vnd.openxmlformats-officedocument.spreadsheetml.table+xml" PartName="/xl/tables/table4.xml"/>
  <Override ContentType="application/vnd.openxmlformats-officedocument.spreadsheetml.worksheet+xml" PartName="/xl/worksheets/sheet2.xml"/>
  <Override ContentType="application/vnd.openxmlformats-officedocument.spreadsheetml.table+xml" PartName="/xl/tables/table5.xml"/>
  <Override ContentType="application/vnd.openxmlformats-officedocument.spreadsheetml.worksheet+xml" PartName="/xl/worksheets/sheet3.xml"/>
  <Override ContentType="application/vnd.openxmlformats-officedocument.spreadsheetml.table+xml" PartName="/xl/tables/table6.xml"/>
  <Override ContentType="application/vnd.openxmlformats-officedocument.spreadsheetml.worksheet+xml" PartName="/xl/worksheets/sheet4.xml"/>
  <Override ContentType="application/vnd.openxmlformats-officedocument.spreadsheetml.table+xml" PartName="/xl/tables/table7.xml"/>
  <Override ContentType="application/vnd.openxmlformats-officedocument.spreadsheetml.worksheet+xml" PartName="/xl/worksheets/sheet5.xml"/>
  <Override ContentType="application/vnd.openxmlformats-officedocument.spreadsheetml.table+xml" PartName="/xl/tables/table8.xml"/>
  <Override ContentType="application/vnd.openxmlformats-officedocument.spreadsheetml.worksheet+xml" PartName="/xl/worksheets/sheet6.xml"/>
  <Override ContentType="application/vnd.openxmlformats-officedocument.spreadsheetml.table+xml" PartName="/xl/tables/table9.xml"/>
  <Override ContentType="application/vnd.openxmlformats-officedocument.spreadsheetml.worksheet+xml" PartName="/xl/worksheets/sheet7.xml"/>
  <Override ContentType="application/vnd.openxmlformats-officedocument.spreadsheetml.table+xml" PartName="/xl/tables/table10.xml"/>
  <Override ContentType="application/vnd.openxmlformats-officedocument.spreadsheetml.worksheet+xml" PartName="/xl/worksheets/sheet8.xml"/>
  <Override ContentType="application/vnd.openxmlformats-officedocument.spreadsheetml.table+xml" PartName="/xl/tables/table11.xml"/>
  <Override ContentType="application/vnd.openxmlformats-officedocument.spreadsheetml.worksheet+xml" PartName="/xl/worksheets/sheet9.xml"/>
  <Override ContentType="application/vnd.openxmlformats-officedocument.spreadsheetml.table+xml" PartName="/xl/tables/table12.xml"/>
  <Override ContentType="application/vnd.openxmlformats-officedocument.spreadsheetml.worksheet+xml" PartName="/xl/worksheets/sheet10.xml"/>
  <Override ContentType="application/vnd.openxmlformats-officedocument.spreadsheetml.table+xml" PartName="/xl/tables/table13.xml"/>
  <Override ContentType="application/vnd.openxmlformats-officedocument.spreadsheetml.worksheet+xml" PartName="/xl/worksheets/sheet11.xml"/>
  <Override ContentType="application/vnd.openxmlformats-officedocument.spreadsheetml.table+xml" PartName="/xl/tables/table14.xml"/>
  <Override ContentType="application/vnd.openxmlformats-officedocument.spreadsheetml.worksheet+xml" PartName="/xl/worksheets/sheet12.xml"/>
  <Override ContentType="application/vnd.openxmlformats-officedocument.spreadsheetml.table+xml" PartName="/xl/tables/table15.xml"/>
  <Override ContentType="application/vnd.openxmlformats-officedocument.spreadsheetml.worksheet+xml" PartName="/xl/worksheets/sheet13.xml"/>
  <Override ContentType="application/vnd.openxmlformats-officedocument.spreadsheetml.table+xml" PartName="/xl/tables/table1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date1904="1"/>
  <workbookProtection/>
  <bookViews>
    <workbookView activeTab="0" autoFilterDateGrouping="1" firstSheet="0" minimized="0" showHorizontalScroll="1" showSheetTabs="1" showVerticalScroll="1" tabRatio="500" visibility="visible" windowHeight="8192" windowWidth="16384" xWindow="0" yWindow="0"/>
  </bookViews>
  <sheets>
    <sheet name="Setup" sheetId="1" state="visible" r:id="rId1"/>
    <sheet name="Januar" sheetId="2" state="visible" r:id="rId2"/>
    <sheet name="Februar" sheetId="3" state="visible" r:id="rId3"/>
    <sheet name="März" sheetId="4" state="visible" r:id="rId4"/>
    <sheet name="April" sheetId="5" state="visible" r:id="rId5"/>
    <sheet name="Mai" sheetId="6" state="visible" r:id="rId6"/>
    <sheet name="Juni" sheetId="7" state="visible" r:id="rId7"/>
    <sheet name="Juli" sheetId="8" state="visible" r:id="rId8"/>
    <sheet name="August" sheetId="9" state="visible" r:id="rId9"/>
    <sheet name="September" sheetId="10" state="visible" r:id="rId10"/>
    <sheet name="Oktober" sheetId="11" state="visible" r:id="rId11"/>
    <sheet name="November" sheetId="12" state="visible" r:id="rId12"/>
    <sheet name="Dezember" sheetId="13" state="visible" r:id="rId13"/>
  </sheets>
  <definedNames>
    <definedName function="0" hidden="0" name="Vormonat" vbProcedure="0">"$F$6"</definedName>
    <definedName function="0" hidden="0" localSheetId="1" name="Print_Area_0" vbProcedure="0">Januar!$A$1:$G$47</definedName>
    <definedName function="0" hidden="0" localSheetId="1" name="Print_Area_0_0" vbProcedure="0">Januar!$A$1:$G$47</definedName>
    <definedName function="0" hidden="0" localSheetId="2" name="Print_Area_0" vbProcedure="0">Februar!$A$1:$G$44</definedName>
    <definedName function="0" hidden="0" localSheetId="2" name="Print_Area_0_0" vbProcedure="0">Februar!$A$1:$G$44</definedName>
    <definedName function="0" hidden="0" localSheetId="3" name="Print_Area_0" vbProcedure="0">März!$A$1:$G$47</definedName>
    <definedName function="0" hidden="0" localSheetId="3" name="Print_Area_0_0" vbProcedure="0">März!$A$1:$G$47</definedName>
    <definedName function="0" hidden="0" localSheetId="4" name="Print_Area_0" vbProcedure="0">April!$A$1:$G$46</definedName>
    <definedName function="0" hidden="0" localSheetId="4" name="Print_Area_0_0" vbProcedure="0">April!$A$1:$G$46</definedName>
    <definedName function="0" hidden="0" localSheetId="5" name="Print_Area_0" vbProcedure="0">Mai!$A$1:$G$47</definedName>
    <definedName function="0" hidden="0" localSheetId="5" name="Print_Area_0_0" vbProcedure="0">Mai!$A$1:$G$47</definedName>
    <definedName function="0" hidden="0" localSheetId="6" name="Print_Area_0" vbProcedure="0">Juni!$A$1:$G$46</definedName>
    <definedName function="0" hidden="0" localSheetId="6" name="Print_Area_0_0" vbProcedure="0">Juni!$A$1:$G$46</definedName>
    <definedName function="0" hidden="0" localSheetId="7" name="Print_Area_0" vbProcedure="0">Juli!$A$1:$G$47</definedName>
    <definedName function="0" hidden="0" localSheetId="7" name="Print_Area_0_0" vbProcedure="0">Juli!$A$1:$G$47</definedName>
    <definedName function="0" hidden="0" localSheetId="8" name="Print_Area_0" vbProcedure="0">August!$A$1:$G$47</definedName>
    <definedName function="0" hidden="0" localSheetId="8" name="Print_Area_0_0" vbProcedure="0">August!$A$1:$G$47</definedName>
    <definedName function="0" hidden="0" localSheetId="9" name="Print_Area_0" vbProcedure="0">September!$A$1:$G$46</definedName>
    <definedName function="0" hidden="0" localSheetId="9" name="Print_Area_0_0" vbProcedure="0">September!$A$1:$G$46</definedName>
    <definedName function="0" hidden="0" localSheetId="10" name="Print_Area_0" vbProcedure="0">Oktober!$A$1:$G$47</definedName>
    <definedName function="0" hidden="0" localSheetId="10" name="Print_Area_0_0" vbProcedure="0">Oktober!$A$1:$G$47</definedName>
    <definedName function="0" hidden="0" localSheetId="11" name="Print_Area_0" vbProcedure="0">November!$A$1:$G$46</definedName>
    <definedName function="0" hidden="0" localSheetId="11" name="Print_Area_0_0" vbProcedure="0">November!$A$1:$G$46</definedName>
    <definedName function="0" hidden="0" localSheetId="12" name="Print_Area_0" vbProcedure="0">Dezember!$A$1:$G$47</definedName>
    <definedName function="0" hidden="0" localSheetId="12" name="Print_Area_0_0" vbProcedure="0">Dezember!$A$1:$G$47</definedName>
    <definedName localSheetId="1" name="_xlnm.Print_Area">'Januar'!$A$1:$G$47</definedName>
    <definedName localSheetId="2" name="_xlnm.Print_Area">'Februar'!$A$1:$G$44</definedName>
    <definedName localSheetId="3" name="_xlnm.Print_Area">'März'!$A$1:$G$47</definedName>
    <definedName localSheetId="4" name="_xlnm.Print_Area">'April'!$A$1:$G$46</definedName>
    <definedName localSheetId="5" name="_xlnm.Print_Area">'Mai'!$A$1:$G$47</definedName>
    <definedName localSheetId="6" name="_xlnm.Print_Area">'Juni'!$A$1:$G$46</definedName>
    <definedName localSheetId="7" name="_xlnm.Print_Area">'Juli'!$A$1:$G$47</definedName>
    <definedName localSheetId="8" name="_xlnm.Print_Area">'August'!$A$1:$G$47</definedName>
    <definedName localSheetId="9" name="_xlnm.Print_Area">'September'!$A$1:$G$46</definedName>
    <definedName localSheetId="10" name="_xlnm.Print_Area">'Oktober'!$A$1:$G$47</definedName>
    <definedName localSheetId="11" name="_xlnm.Print_Area">'November'!$A$1:$G$46</definedName>
    <definedName localSheetId="12" name="_xlnm.Print_Area">'Dezember'!$A$1:$G$47</definedName>
  </definedNames>
  <calcPr calcId="124519" fullCalcOnLoad="1" iterate="0" iterateCount="100" iterateDelta="0.0001" refMode="A1"/>
</workbook>
</file>

<file path=xl/styles.xml><?xml version="1.0" encoding="utf-8"?>
<styleSheet xmlns="http://schemas.openxmlformats.org/spreadsheetml/2006/main">
  <numFmts count="8">
    <numFmt formatCode="[H]:MM" numFmtId="164"/>
    <numFmt formatCode="H:MM" numFmtId="165"/>
    <numFmt formatCode="MM/DD/YYYY" numFmtId="166"/>
    <numFmt formatCode="[HH]:MM" numFmtId="167"/>
    <numFmt formatCode="MMMM\ YYYY" numFmtId="168"/>
    <numFmt formatCode="DD/\ MMMM" numFmtId="169"/>
    <numFmt formatCode="HH:MM" numFmtId="170"/>
    <numFmt formatCode="hh:mm" numFmtId="171"/>
  </numFmts>
  <fonts count="19">
    <font>
      <name val="Verdana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Verdana"/>
      <charset val="1"/>
      <family val="2"/>
      <sz val="8"/>
    </font>
    <font>
      <name val="Verdana"/>
      <charset val="1"/>
      <family val="2"/>
      <b val="1"/>
      <sz val="14"/>
    </font>
    <font>
      <name val="Verdana"/>
      <charset val="1"/>
      <family val="2"/>
      <i val="1"/>
      <sz val="10"/>
    </font>
    <font>
      <name val="Arial"/>
      <charset val="1"/>
      <family val="2"/>
      <i val="1"/>
      <color rgb="FF333333"/>
      <sz val="9"/>
    </font>
    <font>
      <name val="Arial"/>
      <charset val="1"/>
      <family val="2"/>
      <sz val="10"/>
    </font>
    <font>
      <name val="Arial"/>
      <charset val="1"/>
      <family val="2"/>
      <b val="1"/>
      <sz val="12"/>
    </font>
    <font>
      <name val="Arial"/>
      <charset val="1"/>
      <family val="2"/>
      <sz val="11"/>
    </font>
    <font>
      <name val="Arial"/>
      <charset val="1"/>
      <family val="2"/>
      <sz val="8"/>
    </font>
    <font>
      <name val="Arial"/>
      <charset val="1"/>
      <family val="2"/>
      <sz val="7"/>
    </font>
    <font>
      <name val="Arial"/>
      <charset val="1"/>
      <family val="2"/>
      <i val="1"/>
      <sz val="10"/>
    </font>
    <font>
      <name val="Arial"/>
      <charset val="1"/>
      <family val="0"/>
      <color rgb="FF000000"/>
      <sz val="10"/>
    </font>
    <font>
      <name val="Arial"/>
      <charset val="1"/>
      <family val="2"/>
      <b val="1"/>
      <sz val="10"/>
    </font>
    <font>
      <name val="Arial"/>
      <charset val="1"/>
      <family val="2"/>
      <i val="1"/>
      <color rgb="FFFF0000"/>
      <sz val="10"/>
    </font>
    <font>
      <name val="Arial"/>
      <charset val="1"/>
      <family val="2"/>
      <b val="1"/>
      <sz val="8"/>
    </font>
    <font>
      <name val="Arial"/>
      <strike val="0"/>
      <color rgb="FF000000"/>
      <sz val="10"/>
    </font>
  </fonts>
  <fills count="3">
    <fill>
      <patternFill/>
    </fill>
    <fill>
      <patternFill patternType="gray125"/>
    </fill>
    <fill>
      <patternFill patternType="solid">
        <fgColor rgb="FFD9D9D9"/>
        <bgColor rgb="FFE7E6E6"/>
      </patternFill>
    </fill>
  </fills>
  <borders count="9">
    <border>
      <left/>
      <right/>
      <top/>
      <bottom/>
      <diagonal/>
    </border>
    <border>
      <left style="medium"/>
      <right style="medium"/>
      <top style="medium"/>
      <bottom/>
      <diagonal/>
    </border>
    <border>
      <left style="medium"/>
      <right style="medium"/>
      <top/>
      <bottom/>
      <diagonal/>
    </border>
    <border>
      <left style="medium"/>
      <right style="medium"/>
      <top/>
      <bottom style="medium"/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 style="medium">
        <color rgb="FFFF0000"/>
      </right>
      <top/>
      <bottom/>
      <diagonal/>
    </border>
    <border>
      <left style="medium">
        <color rgb="FFFF0000"/>
      </left>
      <right style="medium">
        <color rgb="FFFF0000"/>
      </right>
      <top/>
      <bottom style="medium">
        <color rgb="FFFF0000"/>
      </bottom>
      <diagonal/>
    </border>
    <border>
      <left/>
      <right/>
      <top style="double">
        <color rgb="FFC0C0C0"/>
      </top>
      <bottom style="double">
        <color rgb="FFC0C0C0"/>
      </bottom>
      <diagonal/>
    </border>
    <border>
      <left/>
      <right/>
      <top style="double">
        <color rgb="FFA5A5A5"/>
      </top>
      <bottom/>
      <diagonal/>
    </border>
  </borders>
  <cellStyleXfs count="6">
    <xf applyAlignment="1" borderId="0" fillId="0" fontId="0" numFmtId="0">
      <alignment horizontal="general" vertical="bottom"/>
    </xf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138">
    <xf applyAlignment="1" borderId="0" fillId="0" fontId="0" numFmtId="0" pivotButton="0" quotePrefix="0" xfId="0">
      <alignment horizontal="general" vertical="bottom"/>
    </xf>
    <xf applyAlignment="1" borderId="0" fillId="0" fontId="0" numFmtId="0" pivotButton="0" quotePrefix="0" xfId="0">
      <alignment horizontal="general" vertical="bottom"/>
    </xf>
    <xf applyAlignment="1" borderId="0" fillId="0" fontId="4" numFmtId="0" pivotButton="0" quotePrefix="0" xfId="0">
      <alignment horizontal="general" vertical="bottom"/>
    </xf>
    <xf applyAlignment="1" borderId="0" fillId="0" fontId="5" numFmtId="0" pivotButton="0" quotePrefix="0" xfId="0">
      <alignment horizontal="general" vertical="bottom"/>
    </xf>
    <xf applyAlignment="1" borderId="0" fillId="2" fontId="0" numFmtId="0" pivotButton="0" quotePrefix="0" xfId="0">
      <alignment horizontal="general" vertical="center"/>
    </xf>
    <xf applyAlignment="1" borderId="1" fillId="0" fontId="0" numFmtId="0" pivotButton="0" quotePrefix="0" xfId="0">
      <alignment horizontal="general" vertical="center"/>
    </xf>
    <xf applyAlignment="1" borderId="0" fillId="2" fontId="6" numFmtId="0" pivotButton="0" quotePrefix="0" xfId="0">
      <alignment horizontal="left" vertical="center" wrapText="1"/>
    </xf>
    <xf applyAlignment="1" borderId="2" fillId="0" fontId="0" numFmtId="0" pivotButton="0" quotePrefix="0" xfId="0">
      <alignment horizontal="general" vertical="center"/>
    </xf>
    <xf applyAlignment="1" borderId="2" fillId="0" fontId="0" numFmtId="1" pivotButton="0" quotePrefix="0" xfId="0">
      <alignment horizontal="general" vertical="center"/>
    </xf>
    <xf applyAlignment="1" borderId="3" fillId="0" fontId="0" numFmtId="164" pivotButton="0" quotePrefix="0" xfId="0">
      <alignment horizontal="general" vertical="center"/>
    </xf>
    <xf applyAlignment="1" borderId="0" fillId="2" fontId="0" numFmtId="0" pivotButton="0" quotePrefix="0" xfId="0">
      <alignment horizontal="general" vertical="bottom"/>
    </xf>
    <xf applyAlignment="1" borderId="0" fillId="2" fontId="0" numFmtId="165" pivotButton="0" quotePrefix="0" xfId="0">
      <alignment horizontal="general" vertical="bottom"/>
    </xf>
    <xf applyAlignment="1" borderId="4" fillId="0" fontId="0" numFmtId="1" pivotButton="0" quotePrefix="0" xfId="0">
      <alignment horizontal="general" vertical="bottom"/>
    </xf>
    <xf applyAlignment="1" borderId="5" fillId="0" fontId="0" numFmtId="0" pivotButton="0" quotePrefix="0" xfId="0">
      <alignment horizontal="general" vertical="bottom"/>
    </xf>
    <xf applyAlignment="1" borderId="6" fillId="0" fontId="0" numFmtId="166" pivotButton="0" quotePrefix="0" xfId="0">
      <alignment horizontal="general" vertical="bottom"/>
    </xf>
    <xf applyAlignment="1" borderId="0" fillId="0" fontId="7" numFmtId="166" pivotButton="0" quotePrefix="0" xfId="0">
      <alignment horizontal="general" vertical="bottom"/>
    </xf>
    <xf applyAlignment="1" borderId="0" fillId="0" fontId="0" numFmtId="167" pivotButton="0" quotePrefix="0" xfId="0">
      <alignment horizontal="left" vertical="bottom"/>
    </xf>
    <xf applyAlignment="1" borderId="0" fillId="0" fontId="0" numFmtId="0" pivotButton="0" quotePrefix="0" xfId="0">
      <alignment horizontal="general" vertical="bottom" wrapText="1"/>
    </xf>
    <xf applyAlignment="1" borderId="0" fillId="0" fontId="0" numFmtId="9" pivotButton="0" quotePrefix="0" xfId="0">
      <alignment horizontal="general" vertical="bottom" wrapText="1"/>
    </xf>
    <xf applyAlignment="1" borderId="0" fillId="0" fontId="0" numFmtId="167" pivotButton="0" quotePrefix="0" xfId="0">
      <alignment horizontal="general" vertical="bottom" wrapText="1"/>
    </xf>
    <xf applyAlignment="1" borderId="0" fillId="0" fontId="0" numFmtId="166" pivotButton="0" quotePrefix="0" xfId="0">
      <alignment horizontal="general" vertical="bottom" wrapText="1"/>
    </xf>
    <xf applyAlignment="1" borderId="0" fillId="0" fontId="0" numFmtId="0" pivotButton="0" quotePrefix="0" xfId="0">
      <alignment horizontal="general" vertical="bottom" wrapText="1"/>
    </xf>
    <xf applyAlignment="1" borderId="0" fillId="0" fontId="0" numFmtId="9" pivotButton="0" quotePrefix="0" xfId="0">
      <alignment horizontal="general" vertical="bottom"/>
    </xf>
    <xf applyAlignment="1" borderId="0" fillId="0" fontId="0" numFmtId="166" pivotButton="0" quotePrefix="0" xfId="0">
      <alignment horizontal="general" vertical="bottom"/>
    </xf>
    <xf applyAlignment="1" borderId="0" fillId="0" fontId="0" numFmtId="0" pivotButton="0" quotePrefix="0" xfId="0">
      <alignment horizontal="right" vertical="bottom"/>
    </xf>
    <xf applyAlignment="1" borderId="0" fillId="0" fontId="0" numFmtId="0" pivotButton="0" quotePrefix="0" xfId="0">
      <alignment horizontal="general" vertical="bottom"/>
    </xf>
    <xf applyAlignment="1" borderId="0" fillId="0" fontId="0" numFmtId="167" pivotButton="0" quotePrefix="0" xfId="0">
      <alignment horizontal="general" vertical="bottom"/>
    </xf>
    <xf applyAlignment="1" borderId="0" fillId="0" fontId="0" numFmtId="167" pivotButton="0" quotePrefix="0" xfId="0">
      <alignment horizontal="general" vertical="bottom"/>
    </xf>
    <xf applyAlignment="1" borderId="0" fillId="0" fontId="8" numFmtId="0" pivotButton="0" quotePrefix="0" xfId="0">
      <alignment horizontal="general" vertical="bottom"/>
    </xf>
    <xf applyAlignment="1" borderId="0" fillId="0" fontId="9" numFmtId="0" pivotButton="0" quotePrefix="0" xfId="0">
      <alignment horizontal="general" vertical="top" wrapText="1"/>
    </xf>
    <xf applyAlignment="1" borderId="0" fillId="0" fontId="8" numFmtId="0" pivotButton="0" quotePrefix="0" xfId="0">
      <alignment horizontal="general" vertical="top" wrapText="1"/>
    </xf>
    <xf applyAlignment="1" applyProtection="1" borderId="0" fillId="0" fontId="10" numFmtId="0" pivotButton="0" quotePrefix="0" xfId="0">
      <alignment horizontal="right" vertical="center" wrapText="1"/>
      <protection hidden="0" locked="0"/>
    </xf>
    <xf applyAlignment="1" borderId="0" fillId="0" fontId="8" numFmtId="0" pivotButton="0" quotePrefix="0" xfId="0">
      <alignment horizontal="general" vertical="center" wrapText="1"/>
    </xf>
    <xf applyAlignment="1" borderId="0" fillId="0" fontId="10" numFmtId="168" pivotButton="0" quotePrefix="0" xfId="0">
      <alignment horizontal="general" vertical="top" wrapText="1"/>
    </xf>
    <xf applyAlignment="1" borderId="7" fillId="0" fontId="11" numFmtId="0" pivotButton="0" quotePrefix="0" xfId="0">
      <alignment horizontal="center" vertical="top" wrapText="1"/>
    </xf>
    <xf applyAlignment="1" borderId="7" fillId="0" fontId="11" numFmtId="0" pivotButton="0" quotePrefix="0" xfId="0">
      <alignment horizontal="general" vertical="top" wrapText="1"/>
    </xf>
    <xf applyAlignment="1" borderId="7" fillId="0" fontId="12" numFmtId="0" pivotButton="0" quotePrefix="0" xfId="0">
      <alignment horizontal="general" vertical="top" wrapText="1"/>
    </xf>
    <xf applyAlignment="1" borderId="0" fillId="0" fontId="13" numFmtId="0" pivotButton="0" quotePrefix="0" xfId="0">
      <alignment horizontal="general" vertical="bottom"/>
    </xf>
    <xf applyAlignment="1" borderId="0" fillId="0" fontId="8" numFmtId="0" pivotButton="0" quotePrefix="0" xfId="0">
      <alignment horizontal="general" vertical="top"/>
    </xf>
    <xf applyAlignment="1" borderId="0" fillId="0" fontId="8" numFmtId="0" pivotButton="0" quotePrefix="0" xfId="0">
      <alignment horizontal="general" vertical="top" wrapText="1"/>
    </xf>
    <xf applyAlignment="1" applyProtection="1" borderId="0" fillId="0" fontId="8" numFmtId="167" pivotButton="0" quotePrefix="0" xfId="0">
      <alignment horizontal="general" vertical="top" wrapText="1"/>
      <protection hidden="0" locked="0"/>
    </xf>
    <xf applyAlignment="1" borderId="0" fillId="0" fontId="8" numFmtId="169" pivotButton="0" quotePrefix="0" xfId="0">
      <alignment horizontal="general" vertical="top" wrapText="1"/>
    </xf>
    <xf applyAlignment="1" applyProtection="1" borderId="0" fillId="0" fontId="8" numFmtId="165" pivotButton="0" quotePrefix="0" xfId="0">
      <alignment horizontal="general" vertical="top" wrapText="1"/>
      <protection hidden="0" locked="0"/>
    </xf>
    <xf applyAlignment="1" borderId="0" fillId="0" fontId="8" numFmtId="167" pivotButton="0" quotePrefix="0" xfId="0">
      <alignment horizontal="general" vertical="top" wrapText="1"/>
    </xf>
    <xf applyAlignment="1" applyProtection="1" borderId="0" fillId="0" fontId="8" numFmtId="0" pivotButton="0" quotePrefix="0" xfId="0">
      <alignment horizontal="general" shrinkToFit="1" vertical="top"/>
      <protection hidden="0" locked="0"/>
    </xf>
    <xf applyAlignment="1" borderId="0" fillId="0" fontId="14" numFmtId="170" pivotButton="0" quotePrefix="0" xfId="0">
      <alignment horizontal="right" vertical="top"/>
    </xf>
    <xf applyAlignment="1" applyProtection="1" borderId="0" fillId="0" fontId="14" numFmtId="170" pivotButton="0" quotePrefix="0" xfId="0">
      <alignment horizontal="right" vertical="top"/>
      <protection hidden="1" locked="1"/>
    </xf>
    <xf applyAlignment="1" applyProtection="1" borderId="0" fillId="0" fontId="8" numFmtId="167" pivotButton="0" quotePrefix="0" xfId="0">
      <alignment horizontal="general" vertical="bottom"/>
      <protection hidden="1" locked="1"/>
    </xf>
    <xf applyAlignment="1" applyProtection="1" borderId="0" fillId="0" fontId="14" numFmtId="170" pivotButton="0" quotePrefix="0" xfId="0">
      <alignment horizontal="right" vertical="top"/>
      <protection hidden="0" locked="0"/>
    </xf>
    <xf applyAlignment="1" borderId="8" fillId="0" fontId="8" numFmtId="0" pivotButton="0" quotePrefix="0" xfId="0">
      <alignment horizontal="general" vertical="bottom"/>
    </xf>
    <xf applyAlignment="1" borderId="8" fillId="0" fontId="14" numFmtId="170" pivotButton="0" quotePrefix="0" xfId="0">
      <alignment horizontal="right" vertical="top"/>
    </xf>
    <xf applyAlignment="1" borderId="8" fillId="0" fontId="15" numFmtId="164" pivotButton="0" quotePrefix="0" xfId="0">
      <alignment horizontal="general" vertical="center" wrapText="1"/>
    </xf>
    <xf applyAlignment="1" borderId="8" fillId="0" fontId="16" numFmtId="0" pivotButton="0" quotePrefix="0" xfId="0">
      <alignment horizontal="general" vertical="top" wrapText="1"/>
    </xf>
    <xf applyAlignment="1" borderId="0" fillId="0" fontId="11" numFmtId="0" pivotButton="0" quotePrefix="0" xfId="0">
      <alignment horizontal="center" vertical="center" wrapText="1"/>
    </xf>
    <xf applyAlignment="1" borderId="0" fillId="0" fontId="11" numFmtId="0" pivotButton="0" quotePrefix="0" xfId="0">
      <alignment horizontal="general" vertical="center" wrapText="1"/>
    </xf>
    <xf applyAlignment="1" borderId="0" fillId="0" fontId="8" numFmtId="0" pivotButton="0" quotePrefix="0" xfId="0">
      <alignment horizontal="general" vertical="center"/>
    </xf>
    <xf applyAlignment="1" borderId="0" fillId="0" fontId="8" numFmtId="165" pivotButton="0" quotePrefix="0" xfId="0">
      <alignment horizontal="general" vertical="center" wrapText="1"/>
    </xf>
    <xf applyAlignment="1" borderId="0" fillId="0" fontId="17" numFmtId="0" pivotButton="0" quotePrefix="0" xfId="0">
      <alignment horizontal="general" shrinkToFit="1" vertical="center"/>
    </xf>
    <xf applyAlignment="1" borderId="0" fillId="0" fontId="11" numFmtId="0" pivotButton="0" quotePrefix="0" xfId="0">
      <alignment horizontal="general" vertical="center" wrapText="1"/>
    </xf>
    <xf applyAlignment="1" borderId="0" fillId="0" fontId="8" numFmtId="165" pivotButton="0" quotePrefix="0" xfId="0">
      <alignment horizontal="general" vertical="center"/>
    </xf>
    <xf applyAlignment="1" borderId="0" fillId="0" fontId="11" numFmtId="0" pivotButton="0" quotePrefix="0" xfId="0">
      <alignment horizontal="general" vertical="center"/>
    </xf>
    <xf applyAlignment="1" borderId="0" fillId="0" fontId="8" numFmtId="164" pivotButton="0" quotePrefix="0" xfId="0">
      <alignment horizontal="general" vertical="center"/>
    </xf>
    <xf applyAlignment="1" borderId="0" fillId="0" fontId="8" numFmtId="164" pivotButton="0" quotePrefix="0" xfId="0">
      <alignment horizontal="general" vertical="top" wrapText="1"/>
    </xf>
    <xf applyAlignment="1" borderId="0" fillId="0" fontId="8" numFmtId="165" pivotButton="0" quotePrefix="0" xfId="0">
      <alignment horizontal="general" vertical="top" wrapText="1"/>
    </xf>
    <xf applyAlignment="1" borderId="0" fillId="0" fontId="8" numFmtId="0" pivotButton="0" quotePrefix="0" xfId="0">
      <alignment horizontal="general" vertical="center" wrapText="1"/>
    </xf>
    <xf applyAlignment="1" borderId="0" fillId="0" fontId="15" numFmtId="164" pivotButton="0" quotePrefix="0" xfId="0">
      <alignment horizontal="general" vertical="center" wrapText="1"/>
    </xf>
    <xf applyAlignment="1" borderId="0" fillId="0" fontId="16" numFmtId="0" pivotButton="0" quotePrefix="0" xfId="0">
      <alignment horizontal="general" vertical="top" wrapText="1"/>
    </xf>
    <xf applyAlignment="1" borderId="0" fillId="0" fontId="8" numFmtId="167" pivotButton="0" quotePrefix="0" xfId="0">
      <alignment horizontal="general" vertical="center"/>
    </xf>
    <xf applyAlignment="1" applyProtection="1" borderId="0" fillId="0" fontId="8" numFmtId="164" pivotButton="0" quotePrefix="0" xfId="0">
      <alignment horizontal="general" vertical="top" wrapText="1"/>
      <protection hidden="0" locked="0"/>
    </xf>
    <xf applyAlignment="1" borderId="8" fillId="0" fontId="8" numFmtId="0" pivotButton="0" quotePrefix="0" xfId="0">
      <alignment horizontal="general" vertical="center" wrapText="1"/>
    </xf>
    <xf applyAlignment="1" borderId="0" fillId="0" fontId="8" numFmtId="0" pivotButton="0" quotePrefix="0" xfId="0">
      <alignment horizontal="general" shrinkToFit="1" vertical="top"/>
    </xf>
    <xf applyAlignment="1" borderId="0" fillId="0" fontId="0" numFmtId="0" pivotButton="0" quotePrefix="0" xfId="0">
      <alignment horizontal="general" vertical="bottom"/>
    </xf>
    <xf borderId="0" fillId="0" fontId="0" numFmtId="0" pivotButton="0" quotePrefix="0" xfId="0"/>
    <xf applyAlignment="1" borderId="0" fillId="0" fontId="4" numFmtId="0" pivotButton="0" quotePrefix="0" xfId="0">
      <alignment horizontal="general" vertical="bottom"/>
    </xf>
    <xf applyAlignment="1" borderId="0" fillId="0" fontId="5" numFmtId="0" pivotButton="0" quotePrefix="0" xfId="0">
      <alignment horizontal="general" vertical="bottom"/>
    </xf>
    <xf applyAlignment="1" borderId="0" fillId="2" fontId="0" numFmtId="0" pivotButton="0" quotePrefix="0" xfId="0">
      <alignment horizontal="general" vertical="center"/>
    </xf>
    <xf applyAlignment="1" borderId="1" fillId="0" fontId="0" numFmtId="0" pivotButton="0" quotePrefix="0" xfId="0">
      <alignment horizontal="general" vertical="center"/>
    </xf>
    <xf applyAlignment="1" borderId="0" fillId="2" fontId="6" numFmtId="0" pivotButton="0" quotePrefix="0" xfId="0">
      <alignment horizontal="left" vertical="center" wrapText="1"/>
    </xf>
    <xf applyAlignment="1" borderId="2" fillId="0" fontId="0" numFmtId="0" pivotButton="0" quotePrefix="0" xfId="0">
      <alignment horizontal="general" vertical="center"/>
    </xf>
    <xf applyAlignment="1" borderId="2" fillId="0" fontId="0" numFmtId="1" pivotButton="0" quotePrefix="0" xfId="0">
      <alignment horizontal="general" vertical="center"/>
    </xf>
    <xf applyAlignment="1" borderId="3" fillId="0" fontId="0" numFmtId="164" pivotButton="0" quotePrefix="0" xfId="0">
      <alignment horizontal="general" vertical="center"/>
    </xf>
    <xf applyAlignment="1" borderId="0" fillId="2" fontId="0" numFmtId="0" pivotButton="0" quotePrefix="0" xfId="0">
      <alignment horizontal="general" vertical="bottom"/>
    </xf>
    <xf applyAlignment="1" borderId="0" fillId="2" fontId="0" numFmtId="165" pivotButton="0" quotePrefix="0" xfId="0">
      <alignment horizontal="general" vertical="bottom"/>
    </xf>
    <xf applyAlignment="1" borderId="4" fillId="0" fontId="0" numFmtId="1" pivotButton="0" quotePrefix="0" xfId="0">
      <alignment horizontal="general" vertical="bottom"/>
    </xf>
    <xf applyAlignment="1" borderId="5" fillId="0" fontId="0" numFmtId="0" pivotButton="0" quotePrefix="0" xfId="0">
      <alignment horizontal="general" vertical="bottom"/>
    </xf>
    <xf applyAlignment="1" borderId="6" fillId="0" fontId="0" numFmtId="166" pivotButton="0" quotePrefix="0" xfId="0">
      <alignment horizontal="general" vertical="bottom"/>
    </xf>
    <xf applyAlignment="1" borderId="0" fillId="0" fontId="7" numFmtId="166" pivotButton="0" quotePrefix="0" xfId="0">
      <alignment horizontal="general" vertical="bottom"/>
    </xf>
    <xf applyAlignment="1" borderId="0" fillId="0" fontId="0" numFmtId="167" pivotButton="0" quotePrefix="0" xfId="0">
      <alignment horizontal="left" vertical="bottom"/>
    </xf>
    <xf applyAlignment="1" borderId="0" fillId="0" fontId="0" numFmtId="0" pivotButton="0" quotePrefix="0" xfId="0">
      <alignment horizontal="general" vertical="bottom" wrapText="1"/>
    </xf>
    <xf applyAlignment="1" borderId="0" fillId="0" fontId="0" numFmtId="9" pivotButton="0" quotePrefix="0" xfId="0">
      <alignment horizontal="general" vertical="bottom" wrapText="1"/>
    </xf>
    <xf applyAlignment="1" borderId="0" fillId="0" fontId="0" numFmtId="167" pivotButton="0" quotePrefix="0" xfId="0">
      <alignment horizontal="general" vertical="bottom" wrapText="1"/>
    </xf>
    <xf applyAlignment="1" borderId="0" fillId="0" fontId="0" numFmtId="166" pivotButton="0" quotePrefix="0" xfId="0">
      <alignment horizontal="general" vertical="bottom" wrapText="1"/>
    </xf>
    <xf applyAlignment="1" borderId="0" fillId="0" fontId="0" numFmtId="9" pivotButton="0" quotePrefix="0" xfId="0">
      <alignment horizontal="general" vertical="bottom"/>
    </xf>
    <xf applyAlignment="1" borderId="0" fillId="0" fontId="0" numFmtId="166" pivotButton="0" quotePrefix="0" xfId="0">
      <alignment horizontal="general" vertical="bottom"/>
    </xf>
    <xf applyAlignment="1" borderId="0" fillId="0" fontId="0" numFmtId="0" pivotButton="0" quotePrefix="0" xfId="0">
      <alignment horizontal="right" vertical="bottom"/>
    </xf>
    <xf applyAlignment="1" borderId="0" fillId="0" fontId="0" numFmtId="167" pivotButton="0" quotePrefix="0" xfId="0">
      <alignment horizontal="general" vertical="bottom"/>
    </xf>
    <xf applyAlignment="1" borderId="0" fillId="0" fontId="8" numFmtId="0" pivotButton="0" quotePrefix="0" xfId="0">
      <alignment horizontal="general" vertical="bottom"/>
    </xf>
    <xf applyAlignment="1" borderId="0" fillId="0" fontId="9" numFmtId="0" pivotButton="0" quotePrefix="0" xfId="0">
      <alignment horizontal="general" vertical="top" wrapText="1"/>
    </xf>
    <xf applyAlignment="1" borderId="0" fillId="0" fontId="8" numFmtId="0" pivotButton="0" quotePrefix="0" xfId="0">
      <alignment horizontal="general" vertical="top" wrapText="1"/>
    </xf>
    <xf applyAlignment="1" applyProtection="1" borderId="0" fillId="0" fontId="10" numFmtId="0" pivotButton="0" quotePrefix="0" xfId="0">
      <alignment horizontal="right" vertical="center" wrapText="1"/>
      <protection hidden="0" locked="0"/>
    </xf>
    <xf applyAlignment="1" borderId="0" fillId="0" fontId="8" numFmtId="0" pivotButton="0" quotePrefix="0" xfId="0">
      <alignment horizontal="general" vertical="center" wrapText="1"/>
    </xf>
    <xf applyAlignment="1" borderId="0" fillId="0" fontId="10" numFmtId="168" pivotButton="0" quotePrefix="0" xfId="0">
      <alignment horizontal="general" vertical="top" wrapText="1"/>
    </xf>
    <xf applyAlignment="1" borderId="7" fillId="0" fontId="11" numFmtId="0" pivotButton="0" quotePrefix="0" xfId="0">
      <alignment horizontal="center" vertical="top" wrapText="1"/>
    </xf>
    <xf applyAlignment="1" borderId="7" fillId="0" fontId="11" numFmtId="0" pivotButton="0" quotePrefix="0" xfId="0">
      <alignment horizontal="general" vertical="top" wrapText="1"/>
    </xf>
    <xf applyAlignment="1" borderId="7" fillId="0" fontId="12" numFmtId="0" pivotButton="0" quotePrefix="0" xfId="0">
      <alignment horizontal="general" vertical="top" wrapText="1"/>
    </xf>
    <xf applyAlignment="1" borderId="0" fillId="0" fontId="13" numFmtId="0" pivotButton="0" quotePrefix="0" xfId="0">
      <alignment horizontal="general" vertical="bottom"/>
    </xf>
    <xf applyAlignment="1" borderId="0" fillId="0" fontId="8" numFmtId="0" pivotButton="0" quotePrefix="0" xfId="0">
      <alignment horizontal="general" vertical="top"/>
    </xf>
    <xf applyAlignment="1" applyProtection="1" borderId="0" fillId="0" fontId="8" numFmtId="167" pivotButton="0" quotePrefix="0" xfId="0">
      <alignment horizontal="general" vertical="top" wrapText="1"/>
      <protection hidden="0" locked="0"/>
    </xf>
    <xf applyAlignment="1" borderId="0" fillId="0" fontId="8" numFmtId="169" pivotButton="0" quotePrefix="0" xfId="0">
      <alignment horizontal="general" vertical="top" wrapText="1"/>
    </xf>
    <xf applyAlignment="1" applyProtection="1" borderId="0" fillId="0" fontId="8" numFmtId="165" pivotButton="0" quotePrefix="0" xfId="0">
      <alignment horizontal="general" vertical="top" wrapText="1"/>
      <protection hidden="0" locked="0"/>
    </xf>
    <xf applyAlignment="1" borderId="0" fillId="0" fontId="8" numFmtId="167" pivotButton="0" quotePrefix="0" xfId="0">
      <alignment horizontal="general" vertical="top" wrapText="1"/>
    </xf>
    <xf applyAlignment="1" applyProtection="1" borderId="0" fillId="0" fontId="8" numFmtId="0" pivotButton="0" quotePrefix="0" xfId="0">
      <alignment horizontal="general" shrinkToFit="1" vertical="top"/>
      <protection hidden="0" locked="0"/>
    </xf>
    <xf applyAlignment="1" borderId="0" fillId="0" fontId="14" numFmtId="170" pivotButton="0" quotePrefix="0" xfId="0">
      <alignment horizontal="right" vertical="top"/>
    </xf>
    <xf applyAlignment="1" applyProtection="1" borderId="0" fillId="0" fontId="14" numFmtId="170" pivotButton="0" quotePrefix="0" xfId="0">
      <alignment horizontal="right" vertical="top"/>
      <protection hidden="1" locked="1"/>
    </xf>
    <xf applyAlignment="1" applyProtection="1" borderId="0" fillId="0" fontId="8" numFmtId="167" pivotButton="0" quotePrefix="0" xfId="0">
      <alignment horizontal="general" vertical="bottom"/>
      <protection hidden="1" locked="1"/>
    </xf>
    <xf applyAlignment="1" applyProtection="1" borderId="0" fillId="0" fontId="18" numFmtId="171" pivotButton="0" quotePrefix="0" xfId="0">
      <alignment horizontal="right" vertical="top"/>
      <protection hidden="0" locked="0"/>
    </xf>
    <xf applyAlignment="1" applyProtection="1" borderId="0" fillId="0" fontId="14" numFmtId="170" pivotButton="0" quotePrefix="0" xfId="0">
      <alignment horizontal="right" vertical="top"/>
      <protection hidden="0" locked="0"/>
    </xf>
    <xf applyAlignment="1" borderId="8" fillId="0" fontId="8" numFmtId="0" pivotButton="0" quotePrefix="0" xfId="0">
      <alignment horizontal="general" vertical="bottom"/>
    </xf>
    <xf applyAlignment="1" borderId="8" fillId="0" fontId="18" numFmtId="171" pivotButton="0" quotePrefix="0" xfId="0">
      <alignment horizontal="right" vertical="top"/>
    </xf>
    <xf borderId="8" fillId="0" fontId="0" numFmtId="0" pivotButton="0" quotePrefix="0" xfId="0"/>
    <xf applyAlignment="1" borderId="8" fillId="0" fontId="15" numFmtId="164" pivotButton="0" quotePrefix="0" xfId="0">
      <alignment horizontal="general" vertical="center" wrapText="1"/>
    </xf>
    <xf applyAlignment="1" borderId="8" fillId="0" fontId="16" numFmtId="0" pivotButton="0" quotePrefix="0" xfId="0">
      <alignment horizontal="general" vertical="top" wrapText="1"/>
    </xf>
    <xf applyAlignment="1" borderId="0" fillId="0" fontId="11" numFmtId="0" pivotButton="0" quotePrefix="0" xfId="0">
      <alignment horizontal="center" vertical="center" wrapText="1"/>
    </xf>
    <xf applyAlignment="1" borderId="0" fillId="0" fontId="11" numFmtId="0" pivotButton="0" quotePrefix="0" xfId="0">
      <alignment horizontal="general" vertical="center" wrapText="1"/>
    </xf>
    <xf applyAlignment="1" borderId="0" fillId="0" fontId="8" numFmtId="0" pivotButton="0" quotePrefix="0" xfId="0">
      <alignment horizontal="general" vertical="center"/>
    </xf>
    <xf applyAlignment="1" borderId="0" fillId="0" fontId="8" numFmtId="165" pivotButton="0" quotePrefix="0" xfId="0">
      <alignment horizontal="general" vertical="center" wrapText="1"/>
    </xf>
    <xf applyAlignment="1" borderId="0" fillId="0" fontId="17" numFmtId="0" pivotButton="0" quotePrefix="0" xfId="0">
      <alignment horizontal="general" shrinkToFit="1" vertical="center"/>
    </xf>
    <xf applyAlignment="1" borderId="0" fillId="0" fontId="8" numFmtId="165" pivotButton="0" quotePrefix="0" xfId="0">
      <alignment horizontal="general" vertical="center"/>
    </xf>
    <xf applyAlignment="1" borderId="0" fillId="0" fontId="11" numFmtId="0" pivotButton="0" quotePrefix="0" xfId="0">
      <alignment horizontal="general" vertical="center"/>
    </xf>
    <xf applyAlignment="1" borderId="0" fillId="0" fontId="8" numFmtId="164" pivotButton="0" quotePrefix="0" xfId="0">
      <alignment horizontal="general" vertical="center"/>
    </xf>
    <xf applyAlignment="1" borderId="0" fillId="0" fontId="8" numFmtId="164" pivotButton="0" quotePrefix="0" xfId="0">
      <alignment horizontal="general" vertical="top" wrapText="1"/>
    </xf>
    <xf applyAlignment="1" borderId="0" fillId="0" fontId="8" numFmtId="165" pivotButton="0" quotePrefix="0" xfId="0">
      <alignment horizontal="general" vertical="top" wrapText="1"/>
    </xf>
    <xf applyAlignment="1" borderId="0" fillId="0" fontId="15" numFmtId="164" pivotButton="0" quotePrefix="0" xfId="0">
      <alignment horizontal="general" vertical="center" wrapText="1"/>
    </xf>
    <xf applyAlignment="1" borderId="0" fillId="0" fontId="16" numFmtId="0" pivotButton="0" quotePrefix="0" xfId="0">
      <alignment horizontal="general" vertical="top" wrapText="1"/>
    </xf>
    <xf applyAlignment="1" borderId="0" fillId="0" fontId="8" numFmtId="167" pivotButton="0" quotePrefix="0" xfId="0">
      <alignment horizontal="general" vertical="center"/>
    </xf>
    <xf applyAlignment="1" applyProtection="1" borderId="0" fillId="0" fontId="8" numFmtId="164" pivotButton="0" quotePrefix="0" xfId="0">
      <alignment horizontal="general" vertical="top" wrapText="1"/>
      <protection hidden="0" locked="0"/>
    </xf>
    <xf applyAlignment="1" borderId="8" fillId="0" fontId="8" numFmtId="0" pivotButton="0" quotePrefix="0" xfId="0">
      <alignment horizontal="general" vertical="center" wrapText="1"/>
    </xf>
    <xf applyAlignment="1" borderId="0" fillId="0" fontId="8" numFmtId="0" pivotButton="0" quotePrefix="0" xfId="0">
      <alignment horizontal="general" shrinkToFit="1" vertical="top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dxfs count="1">
    <dxf>
      <font>
        <color rgb="FFE7E6E6"/>
      </font>
    </dxf>
  </dxf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/xl/worksheets/sheet10.xml" Type="http://schemas.openxmlformats.org/officeDocument/2006/relationships/worksheet" /><Relationship Id="rId11" Target="/xl/worksheets/sheet11.xml" Type="http://schemas.openxmlformats.org/officeDocument/2006/relationships/worksheet" /><Relationship Id="rId12" Target="/xl/worksheets/sheet12.xml" Type="http://schemas.openxmlformats.org/officeDocument/2006/relationships/worksheet" /><Relationship Id="rId13" Target="/xl/worksheets/sheet13.xml" Type="http://schemas.openxmlformats.org/officeDocument/2006/relationships/worksheet" /><Relationship Id="rId14" Target="styles.xml" Type="http://schemas.openxmlformats.org/officeDocument/2006/relationships/styles" /><Relationship Id="rId15" Target="theme/theme1.xml" Type="http://schemas.openxmlformats.org/officeDocument/2006/relationships/theme" /></Relationships>
</file>

<file path=xl/tables/table1.xml><?xml version="1.0" encoding="utf-8"?>
<table xmlns="http://schemas.openxmlformats.org/spreadsheetml/2006/main" displayName="Feiertage" headerRowCount="1" id="1" name="Feiertage" ref="W70:X87" totalsRowCount="0" totalsRowShown="0">
  <autoFilter ref="W70:X87"/>
  <tableColumns count="2">
    <tableColumn id="1" name="Datum"/>
    <tableColumn id="2" name="Beschreibung"/>
  </tableColumns>
</table>
</file>

<file path=xl/tables/table10.xml><?xml version="1.0" encoding="utf-8"?>
<table xmlns="http://schemas.openxmlformats.org/spreadsheetml/2006/main" displayName="Juni" headerRowCount="1" id="10" name="Juni" ref="A7:K37" totalsRowCount="0" totalsRowShown="0">
  <autoFilter ref="A7:K37"/>
  <tableColumns count="11">
    <tableColumn id="1" name="Datum"/>
    <tableColumn id="2" name="Beginn"/>
    <tableColumn id="3" name="Ende"/>
    <tableColumn id="4" name="Pause"/>
    <tableColumn id="5" name="Arbeitszeit"/>
    <tableColumn id="6" name="Zwischensumme"/>
    <tableColumn id="7" name="Bemerkung"/>
    <tableColumn id="8" name="Berechnungshilfe1"/>
    <tableColumn id="9" name="Berechnungshilfe2"/>
    <tableColumn id="10" name="Spalte1"/>
    <tableColumn id="11" name="Spalte2"/>
  </tableColumns>
</table>
</file>

<file path=xl/tables/table11.xml><?xml version="1.0" encoding="utf-8"?>
<table xmlns="http://schemas.openxmlformats.org/spreadsheetml/2006/main" displayName="Juli" headerRowCount="1" id="11" name="Juli" ref="A7:I38" totalsRowCount="0" totalsRowShown="0">
  <autoFilter ref="A7:I38"/>
  <tableColumns count="9">
    <tableColumn id="1" name="Datum"/>
    <tableColumn id="2" name="Beginn"/>
    <tableColumn id="3" name="Ende"/>
    <tableColumn id="4" name="Pause"/>
    <tableColumn id="5" name="Arbeitszeit"/>
    <tableColumn id="6" name="Zwischensumme"/>
    <tableColumn id="7" name="Bemerkung"/>
    <tableColumn id="8" name="Berechnungshilfe1"/>
    <tableColumn id="9" name="Berechnungshilfe2"/>
  </tableColumns>
</table>
</file>

<file path=xl/tables/table12.xml><?xml version="1.0" encoding="utf-8"?>
<table xmlns="http://schemas.openxmlformats.org/spreadsheetml/2006/main" displayName="August" headerRowCount="1" id="12" name="August" ref="A7:I38" totalsRowCount="0" totalsRowShown="0">
  <autoFilter ref="A7:I38"/>
  <tableColumns count="9">
    <tableColumn id="1" name="Datum"/>
    <tableColumn id="2" name="Beginn"/>
    <tableColumn id="3" name="Ende"/>
    <tableColumn id="4" name="Pause"/>
    <tableColumn id="5" name="Arbeitszeit"/>
    <tableColumn id="6" name="Zwischensumme"/>
    <tableColumn id="7" name="Bemerkung"/>
    <tableColumn id="8" name="Berechnungshilfe1"/>
    <tableColumn id="9" name="Berechnungshilfe2"/>
  </tableColumns>
</table>
</file>

<file path=xl/tables/table13.xml><?xml version="1.0" encoding="utf-8"?>
<table xmlns="http://schemas.openxmlformats.org/spreadsheetml/2006/main" displayName="September" headerRowCount="1" id="13" name="September" ref="A7:I37" totalsRowCount="0" totalsRowShown="0">
  <autoFilter ref="A7:I37"/>
  <tableColumns count="9">
    <tableColumn id="1" name="Datum"/>
    <tableColumn id="2" name="Beginn"/>
    <tableColumn id="3" name="Ende"/>
    <tableColumn id="4" name="Pause"/>
    <tableColumn id="5" name="Arbeitszeit"/>
    <tableColumn id="6" name="Zwischensumme"/>
    <tableColumn id="7" name="Bemerkung"/>
    <tableColumn id="8" name="Berechnungshilfe1"/>
    <tableColumn id="9" name="Berechnungshilfe2"/>
  </tableColumns>
</table>
</file>

<file path=xl/tables/table14.xml><?xml version="1.0" encoding="utf-8"?>
<table xmlns="http://schemas.openxmlformats.org/spreadsheetml/2006/main" displayName="Oktober" headerRowCount="1" id="14" name="Oktober" ref="A7:I38" totalsRowCount="0" totalsRowShown="0">
  <autoFilter ref="A7:I38"/>
  <tableColumns count="9">
    <tableColumn id="1" name="Datum"/>
    <tableColumn id="2" name="Beginn"/>
    <tableColumn id="3" name="Ende"/>
    <tableColumn id="4" name="Pause"/>
    <tableColumn id="5" name="Arbeitszeit"/>
    <tableColumn id="6" name="Zwischensumme"/>
    <tableColumn id="7" name="Bemerkung"/>
    <tableColumn id="8" name="Berechnungshilfe1"/>
    <tableColumn id="9" name="Berechnungshilfe2"/>
  </tableColumns>
</table>
</file>

<file path=xl/tables/table15.xml><?xml version="1.0" encoding="utf-8"?>
<table xmlns="http://schemas.openxmlformats.org/spreadsheetml/2006/main" displayName="November" headerRowCount="1" id="15" name="November" ref="A7:I37" totalsRowCount="0" totalsRowShown="0">
  <autoFilter ref="A7:I37"/>
  <tableColumns count="9">
    <tableColumn id="1" name="Datum"/>
    <tableColumn id="2" name="Beginn"/>
    <tableColumn id="3" name="Ende"/>
    <tableColumn id="4" name="Pause"/>
    <tableColumn id="5" name="Arbeitszeit"/>
    <tableColumn id="6" name="Zwischensumme"/>
    <tableColumn id="7" name="Bemerkung"/>
    <tableColumn id="8" name="Berechnungshilfe1"/>
    <tableColumn id="9" name="Berechnungshilfe2"/>
  </tableColumns>
</table>
</file>

<file path=xl/tables/table16.xml><?xml version="1.0" encoding="utf-8"?>
<table xmlns="http://schemas.openxmlformats.org/spreadsheetml/2006/main" displayName="Dezember" headerRowCount="1" id="16" name="Dezember" ref="A7:I38" totalsRowCount="0" totalsRowShown="0">
  <autoFilter ref="A7:I38"/>
  <tableColumns count="9">
    <tableColumn id="1" name="Datum"/>
    <tableColumn id="2" name="Beginn"/>
    <tableColumn id="3" name="Ende"/>
    <tableColumn id="4" name="Pause"/>
    <tableColumn id="5" name="Arbeitszeit"/>
    <tableColumn id="6" name="Zwischensumme"/>
    <tableColumn id="7" name="Bemerkung"/>
    <tableColumn id="8" name="Berechnungshilfe1"/>
    <tableColumn id="9" name="Berechnungshilfe2"/>
  </tableColumns>
</table>
</file>

<file path=xl/tables/table2.xml><?xml version="1.0" encoding="utf-8"?>
<table xmlns="http://schemas.openxmlformats.org/spreadsheetml/2006/main" displayName="Sollarbeitszeiten" headerRowCount="1" id="2" name="Sollarbeitszeiten" ref="T70:U170" totalsRowCount="0" totalsRowShown="0">
  <autoFilter ref="T70:U170"/>
  <tableColumns count="2">
    <tableColumn id="1" name="Prozent"/>
    <tableColumn id="2" name="wöchentliche Arbeitszeit"/>
  </tableColumns>
</table>
</file>

<file path=xl/tables/table3.xml><?xml version="1.0" encoding="utf-8"?>
<table xmlns="http://schemas.openxmlformats.org/spreadsheetml/2006/main" displayName="Wahrheitswerte" headerRowCount="1" id="3" name="Wahrheitswerte" ref="W104:X106" totalsRowCount="0" totalsRowShown="0">
  <autoFilter ref="W104:X106"/>
  <tableColumns count="2">
    <tableColumn id="1" name="boolText"/>
    <tableColumn id="2" name="boolean"/>
  </tableColumns>
</table>
</file>

<file path=xl/tables/table4.xml><?xml version="1.0" encoding="utf-8"?>
<table xmlns="http://schemas.openxmlformats.org/spreadsheetml/2006/main" displayName="Wochenzeiten" headerRowCount="1" id="4" name="Wochenzeiten" ref="W90:Y97" totalsRowCount="0" totalsRowShown="0">
  <autoFilter ref="W90:Y97"/>
  <tableColumns count="3">
    <tableColumn id="1" name="tagindex"/>
    <tableColumn id="2" name="wochentag"/>
    <tableColumn id="3" name="arbeitszeit"/>
  </tableColumns>
</table>
</file>

<file path=xl/tables/table5.xml><?xml version="1.0" encoding="utf-8"?>
<table xmlns="http://schemas.openxmlformats.org/spreadsheetml/2006/main" displayName="Januar" headerRowCount="1" id="5" name="Januar" ref="A7:I38" totalsRowCount="0" totalsRowShown="0">
  <autoFilter ref="A7:I38"/>
  <tableColumns count="9">
    <tableColumn id="1" name="Datum"/>
    <tableColumn id="2" name="Beginn"/>
    <tableColumn id="3" name="Ende"/>
    <tableColumn id="4" name="Pause"/>
    <tableColumn id="5" name="Arbeitszeit"/>
    <tableColumn id="6" name="Zwischensumme"/>
    <tableColumn id="7" name="Bemerkung"/>
    <tableColumn id="8" name="Berechnungshilfe1"/>
    <tableColumn id="9" name="Berechnungshilfe2"/>
  </tableColumns>
</table>
</file>

<file path=xl/tables/table6.xml><?xml version="1.0" encoding="utf-8"?>
<table xmlns="http://schemas.openxmlformats.org/spreadsheetml/2006/main" displayName="Februar" headerRowCount="1" id="6" name="Februar" ref="A7:G35" totalsRowCount="0" totalsRowShown="0">
  <autoFilter ref="A7:G35"/>
  <tableColumns count="7">
    <tableColumn id="1" name="Datum"/>
    <tableColumn id="2" name="Beginn"/>
    <tableColumn id="3" name="Ende"/>
    <tableColumn id="4" name="Pause"/>
    <tableColumn id="5" name="Arbeitszeit"/>
    <tableColumn id="6" name="Zwischensumme"/>
    <tableColumn id="7" name="Bemerkung"/>
  </tableColumns>
</table>
</file>

<file path=xl/tables/table7.xml><?xml version="1.0" encoding="utf-8"?>
<table xmlns="http://schemas.openxmlformats.org/spreadsheetml/2006/main" displayName="Maerz" headerRowCount="1" id="7" name="Maerz" ref="A7:I38" totalsRowCount="0" totalsRowShown="0">
  <autoFilter ref="A7:I38"/>
  <tableColumns count="9">
    <tableColumn id="1" name="Datum"/>
    <tableColumn id="2" name="Beginn"/>
    <tableColumn id="3" name="Ende"/>
    <tableColumn id="4" name="Pause"/>
    <tableColumn id="5" name="Arbeitszeit"/>
    <tableColumn id="6" name="Zwischensumme"/>
    <tableColumn id="7" name="Bemerkung"/>
    <tableColumn id="8" name="Berechnungshilfe1"/>
    <tableColumn id="9" name="Berechnungshilfe2"/>
  </tableColumns>
</table>
</file>

<file path=xl/tables/table8.xml><?xml version="1.0" encoding="utf-8"?>
<table xmlns="http://schemas.openxmlformats.org/spreadsheetml/2006/main" displayName="April" headerRowCount="1" id="8" name="April" ref="A7:I37" totalsRowCount="0" totalsRowShown="0">
  <autoFilter ref="A7:I37"/>
  <tableColumns count="9">
    <tableColumn id="1" name="Datum"/>
    <tableColumn id="2" name="Beginn"/>
    <tableColumn id="3" name="Ende"/>
    <tableColumn id="4" name="Pause"/>
    <tableColumn id="5" name="Arbeitszeit"/>
    <tableColumn id="6" name="Zwischensumme"/>
    <tableColumn id="7" name="Bemerkung"/>
    <tableColumn id="8" name="Berechnungshilfe1"/>
    <tableColumn id="9" name="Berechnungshilfe2"/>
  </tableColumns>
</table>
</file>

<file path=xl/tables/table9.xml><?xml version="1.0" encoding="utf-8"?>
<table xmlns="http://schemas.openxmlformats.org/spreadsheetml/2006/main" displayName="Mai" headerRowCount="1" id="9" name="Mai" ref="A7:I38" totalsRowCount="0" totalsRowShown="0">
  <autoFilter ref="A7:I38"/>
  <tableColumns count="9">
    <tableColumn id="1" name="Datum"/>
    <tableColumn id="2" name="Beginn"/>
    <tableColumn id="3" name="Ende"/>
    <tableColumn id="4" name="Pause"/>
    <tableColumn id="5" name="Arbeitszeit"/>
    <tableColumn id="6" name="Zwischensumme"/>
    <tableColumn id="7" name="Bemerkung"/>
    <tableColumn id="8" name="Berechnungshilfe1"/>
    <tableColumn id="9" name="Berechnungshilfe2"/>
  </tableColumns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tables/table1.xml" Type="http://schemas.openxmlformats.org/officeDocument/2006/relationships/table" /><Relationship Id="rId2" Target="/xl/tables/table2.xml" Type="http://schemas.openxmlformats.org/officeDocument/2006/relationships/table" /><Relationship Id="rId3" Target="/xl/tables/table3.xml" Type="http://schemas.openxmlformats.org/officeDocument/2006/relationships/table" /><Relationship Id="rId4" Target="/xl/tables/table4.xml" Type="http://schemas.openxmlformats.org/officeDocument/2006/relationships/table" /></Relationships>
</file>

<file path=xl/worksheets/_rels/sheet10.xml.rels><Relationships xmlns="http://schemas.openxmlformats.org/package/2006/relationships"><Relationship Id="rId1" Target="/xl/tables/table13.xml" Type="http://schemas.openxmlformats.org/officeDocument/2006/relationships/table" /></Relationships>
</file>

<file path=xl/worksheets/_rels/sheet11.xml.rels><Relationships xmlns="http://schemas.openxmlformats.org/package/2006/relationships"><Relationship Id="rId1" Target="/xl/tables/table14.xml" Type="http://schemas.openxmlformats.org/officeDocument/2006/relationships/table" /></Relationships>
</file>

<file path=xl/worksheets/_rels/sheet12.xml.rels><Relationships xmlns="http://schemas.openxmlformats.org/package/2006/relationships"><Relationship Id="rId1" Target="/xl/tables/table15.xml" Type="http://schemas.openxmlformats.org/officeDocument/2006/relationships/table" /></Relationships>
</file>

<file path=xl/worksheets/_rels/sheet13.xml.rels><Relationships xmlns="http://schemas.openxmlformats.org/package/2006/relationships"><Relationship Id="rId1" Target="/xl/tables/table16.xml" Type="http://schemas.openxmlformats.org/officeDocument/2006/relationships/table" /></Relationships>
</file>

<file path=xl/worksheets/_rels/sheet2.xml.rels><Relationships xmlns="http://schemas.openxmlformats.org/package/2006/relationships"><Relationship Id="rId1" Target="/xl/tables/table5.xml" Type="http://schemas.openxmlformats.org/officeDocument/2006/relationships/table" /></Relationships>
</file>

<file path=xl/worksheets/_rels/sheet3.xml.rels><Relationships xmlns="http://schemas.openxmlformats.org/package/2006/relationships"><Relationship Id="rId1" Target="/xl/tables/table6.xml" Type="http://schemas.openxmlformats.org/officeDocument/2006/relationships/table" /></Relationships>
</file>

<file path=xl/worksheets/_rels/sheet4.xml.rels><Relationships xmlns="http://schemas.openxmlformats.org/package/2006/relationships"><Relationship Id="rId1" Target="/xl/tables/table7.xml" Type="http://schemas.openxmlformats.org/officeDocument/2006/relationships/table" /></Relationships>
</file>

<file path=xl/worksheets/_rels/sheet5.xml.rels><Relationships xmlns="http://schemas.openxmlformats.org/package/2006/relationships"><Relationship Id="rId1" Target="/xl/tables/table8.xml" Type="http://schemas.openxmlformats.org/officeDocument/2006/relationships/table" /></Relationships>
</file>

<file path=xl/worksheets/_rels/sheet6.xml.rels><Relationships xmlns="http://schemas.openxmlformats.org/package/2006/relationships"><Relationship Id="rId1" Target="/xl/tables/table9.xml" Type="http://schemas.openxmlformats.org/officeDocument/2006/relationships/table" /></Relationships>
</file>

<file path=xl/worksheets/_rels/sheet7.xml.rels><Relationships xmlns="http://schemas.openxmlformats.org/package/2006/relationships"><Relationship Id="rId1" Target="/xl/tables/table10.xml" Type="http://schemas.openxmlformats.org/officeDocument/2006/relationships/table" /></Relationships>
</file>

<file path=xl/worksheets/_rels/sheet8.xml.rels><Relationships xmlns="http://schemas.openxmlformats.org/package/2006/relationships"><Relationship Id="rId1" Target="/xl/tables/table11.xml" Type="http://schemas.openxmlformats.org/officeDocument/2006/relationships/table" /></Relationships>
</file>

<file path=xl/worksheets/_rels/sheet9.xml.rels><Relationships xmlns="http://schemas.openxmlformats.org/package/2006/relationships"><Relationship Id="rId1" Target="/xl/tables/table12.xml" Type="http://schemas.openxmlformats.org/officeDocument/2006/relationships/table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B1:Z170"/>
  <sheetViews>
    <sheetView colorId="64" defaultGridColor="1" rightToLeft="0" showFormulas="0" showGridLines="1" showOutlineSymbols="1" showRowColHeaders="1" showZeros="1" tabSelected="1" topLeftCell="A1" view="normal" workbookViewId="0" zoomScale="100" zoomScaleNormal="100" zoomScalePageLayoutView="100">
      <selection activeCell="C12" activeCellId="0" pane="topLeft" sqref="C12"/>
    </sheetView>
  </sheetViews>
  <sheetFormatPr baseColWidth="8" defaultRowHeight="12.75" outlineLevelRow="0" zeroHeight="0"/>
  <cols>
    <col customWidth="1" max="1" min="1" style="71" width="3.88"/>
    <col customWidth="1" max="2" min="2" style="71" width="20.37"/>
    <col customWidth="1" max="3" min="3" style="71" width="19.25"/>
    <col customWidth="1" max="4" min="4" style="71" width="14.75"/>
    <col customWidth="1" max="6" min="5" style="71" width="11.88"/>
    <col customWidth="1" max="11" min="7" style="71" width="10.75"/>
    <col customWidth="1" max="12" min="12" style="71" width="25.63"/>
    <col customWidth="1" max="13" min="13" style="71" width="10.75"/>
    <col customWidth="1" max="14" min="14" style="71" width="15.5"/>
    <col customWidth="1" max="15" min="15" style="71" width="10.75"/>
    <col customWidth="1" max="16" min="16" style="71" width="11.75"/>
    <col customWidth="1" max="17" min="17" style="71" width="17.63"/>
    <col customWidth="1" max="18" min="18" style="71" width="10.75"/>
    <col customWidth="1" max="19" min="19" style="71" width="26.25"/>
    <col customWidth="1" max="20" min="20" style="71" width="10.75"/>
    <col customWidth="1" max="21" min="21" style="71" width="17"/>
    <col customWidth="1" max="23" min="22" style="71" width="10.75"/>
    <col customWidth="1" max="24" min="24" style="71" width="23.13"/>
    <col customWidth="1" max="1025" min="25" style="71" width="10.75"/>
  </cols>
  <sheetData>
    <row customHeight="1" ht="12.75" r="1" s="72">
      <c r="B1" s="73" t="inlineStr">
        <is>
          <t>Wirtschaftswissenschaftliche Fakultät</t>
        </is>
      </c>
      <c r="D1" s="73" t="inlineStr">
        <is>
          <t>Stand: 03.12.2019</t>
        </is>
      </c>
    </row>
    <row customHeight="1" ht="12.75" r="2" s="72">
      <c r="B2" s="73" t="inlineStr">
        <is>
          <t>Haushalt/Personal</t>
        </is>
      </c>
    </row>
    <row customHeight="1" ht="12.75" r="3" s="72">
      <c r="B3" s="73" t="inlineStr">
        <is>
          <t>Spandauer Str. 1</t>
        </is>
      </c>
    </row>
    <row customHeight="1" ht="12.75" r="4" s="72">
      <c r="B4" s="73" t="inlineStr">
        <is>
          <t>10099 Berlin</t>
        </is>
      </c>
    </row>
    <row customHeight="1" ht="18" r="8" s="72">
      <c r="B8" s="74" t="inlineStr">
        <is>
          <t>Persönliche Angaben</t>
        </is>
      </c>
    </row>
    <row customHeight="1" ht="19.5" r="10" s="72">
      <c r="B10" s="75" t="inlineStr">
        <is>
          <t>Name:</t>
        </is>
      </c>
      <c r="C10" s="76" t="n"/>
      <c r="D10" s="77" t="inlineStr">
        <is>
          <t>Diese Angaben werden in alle Monatsbögen übernommen.</t>
        </is>
      </c>
    </row>
    <row customHeight="1" ht="19.5" r="11" s="72">
      <c r="B11" s="75" t="inlineStr">
        <is>
          <t>Vorname:</t>
        </is>
      </c>
      <c r="C11" s="78" t="n"/>
    </row>
    <row customHeight="1" ht="19.5" r="12" s="72">
      <c r="B12" s="75" t="inlineStr">
        <is>
          <t>Dienststelle:</t>
        </is>
      </c>
      <c r="C12" s="78" t="n"/>
    </row>
    <row customHeight="1" ht="19.5" r="13" s="72">
      <c r="B13" s="75" t="inlineStr">
        <is>
          <t>Jahr:</t>
        </is>
      </c>
      <c r="C13" s="79" t="n">
        <v>2020</v>
      </c>
    </row>
    <row customHeight="1" ht="19.5" r="14" s="72">
      <c r="B14" s="75" t="inlineStr">
        <is>
          <t>Monatsarbeitsstunden:</t>
        </is>
      </c>
      <c r="C14" s="80" t="n">
        <v>1.666666666666667</v>
      </c>
    </row>
    <row customHeight="1" ht="15" r="16" s="72">
      <c r="B16" s="81" t="inlineStr">
        <is>
          <t>Pausenzeit 6-9 Stunden</t>
        </is>
      </c>
      <c r="C16" s="82" t="n">
        <v>0.02083333333333333</v>
      </c>
    </row>
    <row customHeight="1" ht="15" r="17" s="72">
      <c r="B17" s="81" t="inlineStr">
        <is>
          <t>Pausenzeit 9-10 Stunden</t>
        </is>
      </c>
      <c r="C17" s="82" t="n">
        <v>0.03125</v>
      </c>
    </row>
    <row customHeight="1" ht="12.75" r="51" s="72">
      <c r="W51" s="83">
        <f>C13</f>
        <v/>
      </c>
    </row>
    <row customHeight="1" ht="12.75" r="52" s="72">
      <c r="W52" s="84" t="n"/>
      <c r="X52" s="71" t="inlineStr">
        <is>
          <t>diesen Block nicht ändern!</t>
        </is>
      </c>
    </row>
    <row customHeight="1" ht="12.75" r="53" s="72">
      <c r="W53" s="84">
        <f>INT(W51/100)</f>
        <v/>
      </c>
    </row>
    <row customHeight="1" ht="12.75" r="54" s="72">
      <c r="W54" s="84">
        <f>MOD(19*MOD(W51,19)+W53-INT(W53/4)-INT((W53-INT((W53+8)/25)+1)/3)+15,30)</f>
        <v/>
      </c>
    </row>
    <row customHeight="1" ht="12.75" r="55" s="72">
      <c r="W55" s="84">
        <f>MOD(32+2*MOD(W53,4)+2*INT(MOD(W51,100)/4)-W54-MOD(MOD(W51,100),4),7)</f>
        <v/>
      </c>
    </row>
    <row customHeight="1" ht="12.75" r="56" s="72">
      <c r="W56" s="84">
        <f>W54+W55-7*INT((MOD(W51,19)+11*W54+22*W55)/451)+22</f>
        <v/>
      </c>
    </row>
    <row customHeight="1" ht="12.75" r="57" s="72">
      <c r="W57" s="84" t="n"/>
    </row>
    <row customHeight="1" ht="12.75" r="58" s="72">
      <c r="W58" s="85">
        <f>TEXT(IF(W56-31 &lt; 1,W56,W56-31),"0#")&amp;"."&amp;IF(W56 &gt; 31,"04.","03.")&amp;W51</f>
        <v/>
      </c>
    </row>
    <row customHeight="1" ht="12.75" r="63" s="72">
      <c r="T63" s="86">
        <f>DOLLAR((DAY(MINUTE(C13/38)/2+55)&amp;".4."&amp;C13)/7,)*7-6</f>
        <v/>
      </c>
    </row>
    <row customHeight="1" ht="18" r="68" s="72">
      <c r="S68" s="74" t="inlineStr">
        <is>
          <t>Globale Daten</t>
        </is>
      </c>
    </row>
    <row customHeight="1" ht="12.75" r="69" s="72">
      <c r="U69" s="87" t="n">
        <v>1.625</v>
      </c>
    </row>
    <row customFormat="1" customHeight="1" ht="25.5" r="70" s="88">
      <c r="S70" s="71" t="inlineStr">
        <is>
          <t>wöchentliche Arbeitszeit bei </t>
        </is>
      </c>
      <c r="T70" s="89" t="inlineStr">
        <is>
          <t>Prozent</t>
        </is>
      </c>
      <c r="U70" s="90" t="inlineStr">
        <is>
          <t>wöchentliche Arbeitszeit</t>
        </is>
      </c>
      <c r="W70" s="91" t="inlineStr">
        <is>
          <t>Datum</t>
        </is>
      </c>
      <c r="X70" s="88" t="inlineStr">
        <is>
          <t>Beschreibung</t>
        </is>
      </c>
      <c r="Z70" s="71" t="inlineStr">
        <is>
          <t>soll</t>
        </is>
      </c>
    </row>
    <row customHeight="1" ht="12.75" r="71" s="72">
      <c r="T71" s="92" t="n">
        <v>1</v>
      </c>
      <c r="U71" s="87">
        <f>$U$69*T71</f>
        <v/>
      </c>
      <c r="W71" s="93" t="n"/>
      <c r="Z71" s="71" t="inlineStr">
        <is>
          <t>zwsumme+vortagessoll</t>
        </is>
      </c>
    </row>
    <row customHeight="1" ht="12.75" r="72" s="72">
      <c r="T72" s="92" t="n">
        <v>0.99</v>
      </c>
      <c r="U72" s="87">
        <f>$U$69*T72</f>
        <v/>
      </c>
      <c r="W72" s="93" t="n"/>
      <c r="X72" s="71" t="inlineStr">
        <is>
          <t>Zeitausgleich</t>
        </is>
      </c>
      <c r="Z72" s="71" t="inlineStr">
        <is>
          <t>-tageszeit</t>
        </is>
      </c>
    </row>
    <row customHeight="1" ht="12.75" r="73" s="72">
      <c r="T73" s="92" t="n">
        <v>0.98</v>
      </c>
      <c r="U73" s="87">
        <f>$U$69*T73</f>
        <v/>
      </c>
      <c r="W73" s="93" t="n"/>
      <c r="X73" s="71" t="inlineStr">
        <is>
          <t>Krankheit</t>
        </is>
      </c>
      <c r="Z73" s="71" t="n">
        <v>0</v>
      </c>
    </row>
    <row customHeight="1" ht="12.75" r="74" s="72">
      <c r="T74" s="92" t="n">
        <v>0.97</v>
      </c>
      <c r="U74" s="87">
        <f>$U$69*T74</f>
        <v/>
      </c>
      <c r="W74" s="93" t="n"/>
      <c r="X74" s="71" t="inlineStr">
        <is>
          <t>Befreiung</t>
        </is>
      </c>
      <c r="Z74" s="71" t="n">
        <v>0</v>
      </c>
    </row>
    <row customHeight="1" ht="12.75" r="75" s="72">
      <c r="T75" s="92" t="n">
        <v>0.96</v>
      </c>
      <c r="U75" s="87">
        <f>$U$69*T75</f>
        <v/>
      </c>
      <c r="W75" s="93" t="n"/>
      <c r="X75" s="71" t="inlineStr">
        <is>
          <t>Urlaub</t>
        </is>
      </c>
      <c r="Z75" s="71" t="n">
        <v>0</v>
      </c>
    </row>
    <row customHeight="1" ht="12.75" r="76" s="72">
      <c r="T76" s="92" t="n">
        <v>0.95</v>
      </c>
      <c r="U76" s="87">
        <f>$U$69*T76</f>
        <v/>
      </c>
      <c r="W76" s="93" t="n"/>
      <c r="X76" s="71" t="inlineStr">
        <is>
          <t>Dienstreise</t>
        </is>
      </c>
      <c r="Z76" s="71" t="n">
        <v>0</v>
      </c>
    </row>
    <row customHeight="1" ht="12.75" r="77" s="72">
      <c r="T77" s="92" t="n">
        <v>0.9399999999999999</v>
      </c>
      <c r="U77" s="87">
        <f>$U$69*T77</f>
        <v/>
      </c>
      <c r="W77" s="93" t="n"/>
      <c r="X77" s="71" t="inlineStr">
        <is>
          <t>Mehrarbeit</t>
        </is>
      </c>
      <c r="Z77" s="71" t="n">
        <v>0</v>
      </c>
    </row>
    <row customHeight="1" ht="12.75" r="78" s="72">
      <c r="T78" s="92" t="n">
        <v>0.93</v>
      </c>
      <c r="U78" s="87">
        <f>$U$69*T78</f>
        <v/>
      </c>
      <c r="W78" s="93" t="n"/>
      <c r="X78" s="71" t="inlineStr">
        <is>
          <t>kein Arbeitstag</t>
        </is>
      </c>
      <c r="Z78" s="71" t="n">
        <v>0</v>
      </c>
    </row>
    <row customHeight="1" ht="12.75" r="79" s="72">
      <c r="T79" s="92" t="n">
        <v>0.92</v>
      </c>
      <c r="U79" s="87">
        <f>$U$69*T79</f>
        <v/>
      </c>
      <c r="V79" s="94" t="n"/>
      <c r="W79" s="93">
        <f>DATE(C13,1,1)</f>
        <v/>
      </c>
      <c r="X79" s="71" t="inlineStr">
        <is>
          <t>Neujahr</t>
        </is>
      </c>
      <c r="Z79" s="71" t="n">
        <v>0</v>
      </c>
    </row>
    <row customHeight="1" ht="12.75" r="80" s="72">
      <c r="T80" s="92" t="n">
        <v>0.91</v>
      </c>
      <c r="U80" s="87">
        <f>$U$69*T80</f>
        <v/>
      </c>
      <c r="V80" s="94" t="n"/>
      <c r="W80" s="93">
        <f>W58-2</f>
        <v/>
      </c>
      <c r="X80" s="71" t="inlineStr">
        <is>
          <t>Karfreitag</t>
        </is>
      </c>
      <c r="Z80" s="71" t="n">
        <v>0</v>
      </c>
    </row>
    <row customHeight="1" ht="12.75" r="81" s="72">
      <c r="T81" s="92" t="n">
        <v>0.9</v>
      </c>
      <c r="U81" s="87">
        <f>$U$69*T81</f>
        <v/>
      </c>
      <c r="V81" s="94" t="n"/>
      <c r="W81" s="93">
        <f>W58+1</f>
        <v/>
      </c>
      <c r="X81" s="71" t="inlineStr">
        <is>
          <t>Ostermontag</t>
        </is>
      </c>
      <c r="Z81" s="71" t="n">
        <v>0</v>
      </c>
    </row>
    <row customHeight="1" ht="12.75" r="82" s="72">
      <c r="T82" s="92" t="n">
        <v>0.89</v>
      </c>
      <c r="U82" s="87">
        <f>$U$69*T82</f>
        <v/>
      </c>
      <c r="V82" s="94" t="n"/>
      <c r="W82" s="93">
        <f>DATE(C13,5,1)</f>
        <v/>
      </c>
      <c r="X82" s="71" t="inlineStr">
        <is>
          <t>Tag der Arbeit</t>
        </is>
      </c>
      <c r="Z82" s="71" t="n">
        <v>0</v>
      </c>
    </row>
    <row customHeight="1" ht="12.75" r="83" s="72">
      <c r="T83" s="92" t="n">
        <v>0.88</v>
      </c>
      <c r="U83" s="87">
        <f>$U$69*T83</f>
        <v/>
      </c>
      <c r="V83" s="94" t="n"/>
      <c r="W83" s="93">
        <f>W58+39</f>
        <v/>
      </c>
      <c r="X83" s="71" t="inlineStr">
        <is>
          <t>Christi Himmelfahrt</t>
        </is>
      </c>
      <c r="Z83" s="71" t="n">
        <v>0</v>
      </c>
    </row>
    <row customHeight="1" ht="12.75" r="84" s="72">
      <c r="T84" s="92" t="n">
        <v>0.87</v>
      </c>
      <c r="U84" s="87">
        <f>$U$69*T84</f>
        <v/>
      </c>
      <c r="V84" s="94" t="n"/>
      <c r="W84" s="93">
        <f>W58+50</f>
        <v/>
      </c>
      <c r="X84" s="71" t="inlineStr">
        <is>
          <t>Pfingstmontag</t>
        </is>
      </c>
      <c r="Z84" s="71" t="n">
        <v>0</v>
      </c>
    </row>
    <row customHeight="1" ht="12.75" r="85" s="72">
      <c r="T85" s="92" t="n">
        <v>0.86</v>
      </c>
      <c r="U85" s="87">
        <f>$U$69*T85</f>
        <v/>
      </c>
      <c r="V85" s="94" t="n"/>
      <c r="W85" s="93">
        <f>DATE(C13,10,3)</f>
        <v/>
      </c>
      <c r="X85" s="71" t="inlineStr">
        <is>
          <t>Tag der Deutschen Einheit</t>
        </is>
      </c>
      <c r="Z85" s="71" t="n">
        <v>0</v>
      </c>
    </row>
    <row customHeight="1" ht="12.75" r="86" s="72">
      <c r="T86" s="92" t="n">
        <v>0.85</v>
      </c>
      <c r="U86" s="87">
        <f>$U$69*T86</f>
        <v/>
      </c>
      <c r="V86" s="94" t="n"/>
      <c r="W86" s="93">
        <f>DATE(C13,12,25)</f>
        <v/>
      </c>
      <c r="X86" s="71" t="inlineStr">
        <is>
          <t>Weihnachtstag</t>
        </is>
      </c>
      <c r="Z86" s="71" t="n">
        <v>0</v>
      </c>
    </row>
    <row customHeight="1" ht="12.75" r="87" s="72">
      <c r="T87" s="92" t="n">
        <v>0.84</v>
      </c>
      <c r="U87" s="87">
        <f>$U$69*T87</f>
        <v/>
      </c>
      <c r="V87" s="94" t="n"/>
      <c r="W87" s="93">
        <f>DATE(C13,12,26)</f>
        <v/>
      </c>
      <c r="X87" s="71" t="inlineStr">
        <is>
          <t>Weihnachtstag</t>
        </is>
      </c>
      <c r="Z87" s="71" t="n">
        <v>0</v>
      </c>
    </row>
    <row customHeight="1" ht="12.75" r="88" s="72">
      <c r="T88" s="92" t="n">
        <v>0.83</v>
      </c>
      <c r="U88" s="87">
        <f>$U$69*T88</f>
        <v/>
      </c>
    </row>
    <row customHeight="1" ht="12.75" r="89" s="72">
      <c r="T89" s="92" t="n">
        <v>0.82</v>
      </c>
      <c r="U89" s="87">
        <f>$U$69*T89</f>
        <v/>
      </c>
    </row>
    <row customHeight="1" ht="12.75" r="90" s="72">
      <c r="T90" s="92" t="n">
        <v>0.8100000000000001</v>
      </c>
      <c r="U90" s="87">
        <f>$U$69*T90</f>
        <v/>
      </c>
      <c r="W90" s="71" t="inlineStr">
        <is>
          <t>tagindex</t>
        </is>
      </c>
      <c r="X90" s="71" t="inlineStr">
        <is>
          <t>wochentag</t>
        </is>
      </c>
      <c r="Y90" s="95" t="inlineStr">
        <is>
          <t>arbeitszeit</t>
        </is>
      </c>
    </row>
    <row customHeight="1" ht="12.75" r="91" s="72">
      <c r="T91" s="92" t="n">
        <v>0.8</v>
      </c>
      <c r="U91" s="87">
        <f>$U$69*T91</f>
        <v/>
      </c>
      <c r="W91" s="71" t="n">
        <v>1</v>
      </c>
      <c r="X91" s="71" t="inlineStr">
        <is>
          <t>Montag</t>
        </is>
      </c>
      <c r="Y91" s="95">
        <f>IF(AND(EXACT(#REF!,0),EXACT(#REF!,0),EXACT(#REF!,0),EXACT(#REF!,0),EXACT(#REF!,0)),#REF!/5,N(#REF!))</f>
        <v/>
      </c>
    </row>
    <row customHeight="1" ht="12.75" r="92" s="72">
      <c r="T92" s="92" t="n">
        <v>0.79</v>
      </c>
      <c r="U92" s="87">
        <f>$U$69*T92</f>
        <v/>
      </c>
      <c r="W92" s="71" t="n">
        <v>2</v>
      </c>
      <c r="X92" s="95" t="inlineStr">
        <is>
          <t>Dienstag</t>
        </is>
      </c>
      <c r="Y92" s="95">
        <f>IF(AND(EXACT(#REF!,0),EXACT(#REF!,0),EXACT(#REF!,0),EXACT(#REF!,0),EXACT(#REF!,0)),#REF!/5,N(#REF!))</f>
        <v/>
      </c>
    </row>
    <row customHeight="1" ht="12.75" r="93" s="72">
      <c r="T93" s="92" t="n">
        <v>0.78</v>
      </c>
      <c r="U93" s="87">
        <f>$U$69*T93</f>
        <v/>
      </c>
      <c r="W93" s="71" t="n">
        <v>3</v>
      </c>
      <c r="X93" s="71" t="inlineStr">
        <is>
          <t>Mittwoch</t>
        </is>
      </c>
      <c r="Y93" s="95">
        <f>IF(AND(EXACT(#REF!,0),EXACT(#REF!,0),EXACT(#REF!,0),EXACT(#REF!,0),EXACT(#REF!,0)),#REF!/5,N(#REF!))</f>
        <v/>
      </c>
    </row>
    <row customHeight="1" ht="12.75" r="94" s="72">
      <c r="T94" s="92" t="n">
        <v>0.77</v>
      </c>
      <c r="U94" s="87">
        <f>$U$69*T94</f>
        <v/>
      </c>
      <c r="W94" s="71" t="n">
        <v>4</v>
      </c>
      <c r="X94" s="71" t="inlineStr">
        <is>
          <t>Donnerstag</t>
        </is>
      </c>
      <c r="Y94" s="95">
        <f>IF(AND(EXACT(#REF!,0),EXACT(#REF!,0),EXACT(#REF!,0),EXACT(#REF!,0),EXACT(#REF!,0)),#REF!/5,N(#REF!))</f>
        <v/>
      </c>
    </row>
    <row customHeight="1" ht="12.75" r="95" s="72">
      <c r="T95" s="92" t="n">
        <v>0.76</v>
      </c>
      <c r="U95" s="87">
        <f>$U$69*T95</f>
        <v/>
      </c>
      <c r="W95" s="71" t="n">
        <v>5</v>
      </c>
      <c r="X95" s="71" t="inlineStr">
        <is>
          <t>Freitag</t>
        </is>
      </c>
      <c r="Y95" s="95">
        <f>IF(AND(EXACT(#REF!,0),EXACT(#REF!,0),EXACT(#REF!,0),EXACT(#REF!,0),EXACT(#REF!,0)),#REF!/5,N(#REF!))</f>
        <v/>
      </c>
    </row>
    <row customHeight="1" ht="12.75" r="96" s="72">
      <c r="T96" s="92" t="n">
        <v>0.75</v>
      </c>
      <c r="U96" s="87">
        <f>$U$69*T96</f>
        <v/>
      </c>
      <c r="W96" s="71" t="n">
        <v>6</v>
      </c>
      <c r="X96" s="71" t="inlineStr">
        <is>
          <t>Samstag</t>
        </is>
      </c>
      <c r="Y96" s="95">
        <f>IF(NOT(VLOOKUP(#REF!,Wahrheitswerte[],2,0)),0,#REF!)</f>
        <v/>
      </c>
    </row>
    <row customHeight="1" ht="12.75" r="97" s="72">
      <c r="T97" s="92" t="n">
        <v>0.74</v>
      </c>
      <c r="U97" s="87">
        <f>$U$69*T97</f>
        <v/>
      </c>
      <c r="W97" s="71" t="n">
        <v>7</v>
      </c>
      <c r="X97" s="71" t="inlineStr">
        <is>
          <t>Sonntag</t>
        </is>
      </c>
      <c r="Y97" s="95">
        <f>IF(NOT(VLOOKUP(#REF!,Wahrheitswerte[],2,0)),0,#REF!)</f>
        <v/>
      </c>
    </row>
    <row customHeight="1" ht="12.75" r="98" s="72">
      <c r="T98" s="92" t="n">
        <v>0.73</v>
      </c>
      <c r="U98" s="87">
        <f>$U$69*T98</f>
        <v/>
      </c>
    </row>
    <row customHeight="1" ht="12.75" r="99" s="72">
      <c r="T99" s="92" t="n">
        <v>0.72</v>
      </c>
      <c r="U99" s="87">
        <f>$U$69*T99</f>
        <v/>
      </c>
      <c r="Y99" s="71">
        <f>#REF!=SUM($Y$91:$Y$97)</f>
        <v/>
      </c>
    </row>
    <row customHeight="1" ht="12.75" r="100" s="72">
      <c r="M100" s="92" t="n"/>
      <c r="N100" s="95" t="n"/>
      <c r="T100" s="92" t="n">
        <v>0.71</v>
      </c>
      <c r="U100" s="87">
        <f>$U$69*T100</f>
        <v/>
      </c>
    </row>
    <row customHeight="1" ht="12.75" r="101" s="72">
      <c r="M101" s="92" t="n"/>
      <c r="N101" s="95" t="n"/>
      <c r="T101" s="92" t="n">
        <v>0.7</v>
      </c>
      <c r="U101" s="87">
        <f>$U$69*T101</f>
        <v/>
      </c>
    </row>
    <row customHeight="1" ht="12.75" r="102" s="72">
      <c r="M102" s="92" t="n"/>
      <c r="N102" s="95" t="n"/>
      <c r="T102" s="92" t="n">
        <v>0.6899999999999999</v>
      </c>
      <c r="U102" s="87">
        <f>$U$69*T102</f>
        <v/>
      </c>
    </row>
    <row customHeight="1" ht="12.75" r="103" s="72">
      <c r="M103" s="92" t="n"/>
      <c r="N103" s="95" t="n"/>
      <c r="T103" s="92" t="n">
        <v>0.68</v>
      </c>
      <c r="U103" s="87">
        <f>$U$69*T103</f>
        <v/>
      </c>
    </row>
    <row customHeight="1" ht="12.75" r="104" s="72">
      <c r="M104" s="92" t="n"/>
      <c r="N104" s="95" t="n"/>
      <c r="T104" s="92" t="n">
        <v>0.67</v>
      </c>
      <c r="U104" s="87">
        <f>$U$69*T104</f>
        <v/>
      </c>
      <c r="W104" s="71" t="inlineStr">
        <is>
          <t>boolText</t>
        </is>
      </c>
      <c r="X104" s="71" t="inlineStr">
        <is>
          <t>boolean</t>
        </is>
      </c>
    </row>
    <row customHeight="1" ht="12.75" r="105" s="72">
      <c r="M105" s="92" t="n"/>
      <c r="N105" s="95" t="n"/>
      <c r="T105" s="92" t="n">
        <v>0.66</v>
      </c>
      <c r="U105" s="87">
        <f>$U$69*T105</f>
        <v/>
      </c>
      <c r="W105" s="71" t="inlineStr">
        <is>
          <t>Ja</t>
        </is>
      </c>
      <c r="X105" s="71">
        <f>1</f>
        <v/>
      </c>
    </row>
    <row customHeight="1" ht="12.75" r="106" s="72">
      <c r="M106" s="92" t="n"/>
      <c r="N106" s="95" t="n"/>
      <c r="T106" s="92" t="n">
        <v>0.65</v>
      </c>
      <c r="U106" s="87">
        <f>$U$69*T106</f>
        <v/>
      </c>
      <c r="W106" s="71" t="inlineStr">
        <is>
          <t>Nein</t>
        </is>
      </c>
      <c r="X106" s="71">
        <f>0</f>
        <v/>
      </c>
    </row>
    <row customHeight="1" ht="12.75" r="107" s="72">
      <c r="M107" s="92" t="n"/>
      <c r="N107" s="95" t="n"/>
      <c r="T107" s="92" t="n">
        <v>0.64</v>
      </c>
      <c r="U107" s="87">
        <f>$U$69*T107</f>
        <v/>
      </c>
    </row>
    <row customHeight="1" ht="12.75" r="108" s="72">
      <c r="M108" s="92" t="n"/>
      <c r="N108" s="95" t="n"/>
      <c r="T108" s="92" t="n">
        <v>0.63</v>
      </c>
      <c r="U108" s="87">
        <f>$U$69*T108</f>
        <v/>
      </c>
      <c r="X108" s="71">
        <f>VLOOKUP(#REF!,Wahrheitswerte[],2,0)</f>
        <v/>
      </c>
    </row>
    <row customHeight="1" ht="12.75" r="109" s="72">
      <c r="M109" s="92" t="n"/>
      <c r="N109" s="95" t="n"/>
      <c r="T109" s="92" t="n">
        <v>0.62</v>
      </c>
      <c r="U109" s="87">
        <f>$U$69*T109</f>
        <v/>
      </c>
    </row>
    <row customHeight="1" ht="12.75" r="110" s="72">
      <c r="T110" s="92" t="n">
        <v>0.61</v>
      </c>
      <c r="U110" s="87">
        <f>$U$69*T110</f>
        <v/>
      </c>
    </row>
    <row customHeight="1" ht="12.75" r="111" s="72">
      <c r="T111" s="92" t="n">
        <v>0.6</v>
      </c>
      <c r="U111" s="87">
        <f>$U$69*T111</f>
        <v/>
      </c>
    </row>
    <row customHeight="1" ht="12.75" r="112" s="72">
      <c r="T112" s="92" t="n">
        <v>0.59</v>
      </c>
      <c r="U112" s="87">
        <f>$U$69*T112</f>
        <v/>
      </c>
    </row>
    <row customHeight="1" ht="12.75" r="113" s="72">
      <c r="T113" s="92" t="n">
        <v>0.58</v>
      </c>
      <c r="U113" s="87">
        <f>$U$69*T113</f>
        <v/>
      </c>
    </row>
    <row customHeight="1" ht="12.75" r="114" s="72">
      <c r="T114" s="92" t="n">
        <v>0.57</v>
      </c>
      <c r="U114" s="87">
        <f>$U$69*T114</f>
        <v/>
      </c>
    </row>
    <row customHeight="1" ht="12.75" r="115" s="72">
      <c r="T115" s="92" t="n">
        <v>0.5600000000000001</v>
      </c>
      <c r="U115" s="87">
        <f>$U$69*T115</f>
        <v/>
      </c>
    </row>
    <row customHeight="1" ht="12.75" r="116" s="72">
      <c r="T116" s="92" t="n">
        <v>0.55</v>
      </c>
      <c r="U116" s="87">
        <f>$U$69*T116</f>
        <v/>
      </c>
    </row>
    <row customHeight="1" ht="12.75" r="117" s="72">
      <c r="T117" s="92" t="n">
        <v>0.54</v>
      </c>
      <c r="U117" s="87">
        <f>$U$69*T117</f>
        <v/>
      </c>
    </row>
    <row customHeight="1" ht="12.75" r="118" s="72">
      <c r="T118" s="92" t="n">
        <v>0.53</v>
      </c>
      <c r="U118" s="87">
        <f>$U$69*T118</f>
        <v/>
      </c>
    </row>
    <row customHeight="1" ht="12.75" r="119" s="72">
      <c r="T119" s="92" t="n">
        <v>0.52</v>
      </c>
      <c r="U119" s="87">
        <f>$U$69*T119</f>
        <v/>
      </c>
    </row>
    <row customHeight="1" ht="12.75" r="120" s="72">
      <c r="T120" s="92" t="n">
        <v>0.51</v>
      </c>
      <c r="U120" s="87">
        <f>$U$69*T120</f>
        <v/>
      </c>
    </row>
    <row customHeight="1" ht="12.75" r="121" s="72">
      <c r="T121" s="92" t="n">
        <v>0.5</v>
      </c>
      <c r="U121" s="87">
        <f>$U$69*T121</f>
        <v/>
      </c>
    </row>
    <row customHeight="1" ht="12.75" r="122" s="72">
      <c r="T122" s="92" t="n">
        <v>0.49</v>
      </c>
      <c r="U122" s="87">
        <f>$U$69*T122</f>
        <v/>
      </c>
    </row>
    <row customHeight="1" ht="12.75" r="123" s="72">
      <c r="T123" s="92" t="n">
        <v>0.48</v>
      </c>
      <c r="U123" s="87">
        <f>$U$69*T123</f>
        <v/>
      </c>
    </row>
    <row customHeight="1" ht="12.75" r="124" s="72">
      <c r="T124" s="92" t="n">
        <v>0.47</v>
      </c>
      <c r="U124" s="87">
        <f>$U$69*T124</f>
        <v/>
      </c>
    </row>
    <row customHeight="1" ht="12.75" r="125" s="72">
      <c r="T125" s="92" t="n">
        <v>0.46</v>
      </c>
      <c r="U125" s="87">
        <f>$U$69*T125</f>
        <v/>
      </c>
    </row>
    <row customHeight="1" ht="12.75" r="126" s="72">
      <c r="T126" s="92" t="n">
        <v>0.45</v>
      </c>
      <c r="U126" s="87">
        <f>$U$69*T126</f>
        <v/>
      </c>
    </row>
    <row customHeight="1" ht="12.75" r="127" s="72">
      <c r="T127" s="92" t="n">
        <v>0.44</v>
      </c>
      <c r="U127" s="87">
        <f>$U$69*T127</f>
        <v/>
      </c>
    </row>
    <row customHeight="1" ht="12.75" r="128" s="72">
      <c r="T128" s="92" t="n">
        <v>0.43</v>
      </c>
      <c r="U128" s="87">
        <f>$U$69*T128</f>
        <v/>
      </c>
    </row>
    <row customHeight="1" ht="12.75" r="129" s="72">
      <c r="T129" s="92" t="n">
        <v>0.42</v>
      </c>
      <c r="U129" s="87">
        <f>$U$69*T129</f>
        <v/>
      </c>
    </row>
    <row customHeight="1" ht="12.75" r="130" s="72">
      <c r="T130" s="92" t="n">
        <v>0.41</v>
      </c>
      <c r="U130" s="87">
        <f>$U$69*T130</f>
        <v/>
      </c>
    </row>
    <row customHeight="1" ht="12.75" r="131" s="72">
      <c r="T131" s="92" t="n">
        <v>0.4</v>
      </c>
      <c r="U131" s="87">
        <f>$U$69*T131</f>
        <v/>
      </c>
    </row>
    <row customHeight="1" ht="12.75" r="132" s="72">
      <c r="T132" s="92" t="n">
        <v>0.39</v>
      </c>
      <c r="U132" s="87">
        <f>$U$69*T132</f>
        <v/>
      </c>
    </row>
    <row customHeight="1" ht="12.75" r="133" s="72">
      <c r="T133" s="92" t="n">
        <v>0.38</v>
      </c>
      <c r="U133" s="87">
        <f>$U$69*T133</f>
        <v/>
      </c>
    </row>
    <row customHeight="1" ht="12.75" r="134" s="72">
      <c r="T134" s="92" t="n">
        <v>0.37</v>
      </c>
      <c r="U134" s="87">
        <f>$U$69*T134</f>
        <v/>
      </c>
    </row>
    <row customHeight="1" ht="12.75" r="135" s="72">
      <c r="T135" s="92" t="n">
        <v>0.36</v>
      </c>
      <c r="U135" s="87">
        <f>$U$69*T135</f>
        <v/>
      </c>
    </row>
    <row customHeight="1" ht="12.75" r="136" s="72">
      <c r="T136" s="92" t="n">
        <v>0.35</v>
      </c>
      <c r="U136" s="87">
        <f>$U$69*T136</f>
        <v/>
      </c>
    </row>
    <row customHeight="1" ht="12.75" r="137" s="72">
      <c r="T137" s="92" t="n">
        <v>0.34</v>
      </c>
      <c r="U137" s="87">
        <f>$U$69*T137</f>
        <v/>
      </c>
    </row>
    <row customHeight="1" ht="12.75" r="138" s="72">
      <c r="T138" s="92" t="n">
        <v>0.33</v>
      </c>
      <c r="U138" s="87">
        <f>$U$69*T138</f>
        <v/>
      </c>
    </row>
    <row customHeight="1" ht="12.75" r="139" s="72">
      <c r="T139" s="92" t="n">
        <v>0.32</v>
      </c>
      <c r="U139" s="87">
        <f>$U$69*T139</f>
        <v/>
      </c>
    </row>
    <row customHeight="1" ht="12.75" r="140" s="72">
      <c r="T140" s="92" t="n">
        <v>0.31</v>
      </c>
      <c r="U140" s="87">
        <f>$U$69*T140</f>
        <v/>
      </c>
    </row>
    <row customHeight="1" ht="12.75" r="141" s="72">
      <c r="T141" s="92" t="n">
        <v>0.3</v>
      </c>
      <c r="U141" s="87">
        <f>$U$69*T141</f>
        <v/>
      </c>
    </row>
    <row customHeight="1" ht="12.75" r="142" s="72">
      <c r="T142" s="92" t="n">
        <v>0.29</v>
      </c>
      <c r="U142" s="87">
        <f>$U$69*T142</f>
        <v/>
      </c>
    </row>
    <row customHeight="1" ht="12.75" r="143" s="72">
      <c r="T143" s="92" t="n">
        <v>0.28</v>
      </c>
      <c r="U143" s="87">
        <f>$U$69*T143</f>
        <v/>
      </c>
    </row>
    <row customHeight="1" ht="12.75" r="144" s="72">
      <c r="T144" s="92" t="n">
        <v>0.27</v>
      </c>
      <c r="U144" s="87">
        <f>$U$69*T144</f>
        <v/>
      </c>
    </row>
    <row customHeight="1" ht="12.75" r="145" s="72">
      <c r="T145" s="92" t="n">
        <v>0.26</v>
      </c>
      <c r="U145" s="87">
        <f>$U$69*T145</f>
        <v/>
      </c>
    </row>
    <row customHeight="1" ht="12.75" r="146" s="72">
      <c r="T146" s="92" t="n">
        <v>0.25</v>
      </c>
      <c r="U146" s="87">
        <f>$U$69*T146</f>
        <v/>
      </c>
    </row>
    <row customHeight="1" ht="12.75" r="147" s="72">
      <c r="T147" s="92" t="n">
        <v>0.24</v>
      </c>
      <c r="U147" s="87">
        <f>$U$69*T147</f>
        <v/>
      </c>
    </row>
    <row customHeight="1" ht="12.75" r="148" s="72">
      <c r="T148" s="92" t="n">
        <v>0.23</v>
      </c>
      <c r="U148" s="87">
        <f>$U$69*T148</f>
        <v/>
      </c>
    </row>
    <row customHeight="1" ht="12.75" r="149" s="72">
      <c r="T149" s="92" t="n">
        <v>0.22</v>
      </c>
      <c r="U149" s="87">
        <f>$U$69*T149</f>
        <v/>
      </c>
    </row>
    <row customHeight="1" ht="12.75" r="150" s="72">
      <c r="T150" s="92" t="n">
        <v>0.21</v>
      </c>
      <c r="U150" s="87">
        <f>$U$69*T150</f>
        <v/>
      </c>
    </row>
    <row customHeight="1" ht="12.75" r="151" s="72">
      <c r="T151" s="92" t="n">
        <v>0.2</v>
      </c>
      <c r="U151" s="87">
        <f>$U$69*T151</f>
        <v/>
      </c>
    </row>
    <row customHeight="1" ht="12.75" r="152" s="72">
      <c r="T152" s="92" t="n">
        <v>0.19</v>
      </c>
      <c r="U152" s="87">
        <f>$U$69*T152</f>
        <v/>
      </c>
    </row>
    <row customHeight="1" ht="12.75" r="153" s="72">
      <c r="T153" s="92" t="n">
        <v>0.18</v>
      </c>
      <c r="U153" s="87">
        <f>$U$69*T153</f>
        <v/>
      </c>
    </row>
    <row customHeight="1" ht="12.75" r="154" s="72">
      <c r="T154" s="92" t="n">
        <v>0.17</v>
      </c>
      <c r="U154" s="87">
        <f>$U$69*T154</f>
        <v/>
      </c>
    </row>
    <row customHeight="1" ht="12.75" r="155" s="72">
      <c r="T155" s="92" t="n">
        <v>0.16</v>
      </c>
      <c r="U155" s="87">
        <f>$U$69*T155</f>
        <v/>
      </c>
    </row>
    <row customHeight="1" ht="12.75" r="156" s="72">
      <c r="T156" s="92" t="n">
        <v>0.15</v>
      </c>
      <c r="U156" s="87">
        <f>$U$69*T156</f>
        <v/>
      </c>
    </row>
    <row customHeight="1" ht="12.75" r="157" s="72">
      <c r="T157" s="92" t="n">
        <v>0.14</v>
      </c>
      <c r="U157" s="87">
        <f>$U$69*T157</f>
        <v/>
      </c>
    </row>
    <row customHeight="1" ht="12.75" r="158" s="72">
      <c r="T158" s="92" t="n">
        <v>0.13</v>
      </c>
      <c r="U158" s="87">
        <f>$U$69*T158</f>
        <v/>
      </c>
    </row>
    <row customHeight="1" ht="12.75" r="159" s="72">
      <c r="T159" s="92" t="n">
        <v>0.12</v>
      </c>
      <c r="U159" s="87">
        <f>$U$69*T159</f>
        <v/>
      </c>
    </row>
    <row customHeight="1" ht="12.75" r="160" s="72">
      <c r="T160" s="92" t="n">
        <v>0.11</v>
      </c>
      <c r="U160" s="87">
        <f>$U$69*T160</f>
        <v/>
      </c>
    </row>
    <row customHeight="1" ht="12.75" r="161" s="72">
      <c r="T161" s="92" t="n">
        <v>0.1</v>
      </c>
      <c r="U161" s="87">
        <f>$U$69*T161</f>
        <v/>
      </c>
    </row>
    <row customHeight="1" ht="12.75" r="162" s="72">
      <c r="T162" s="92" t="n">
        <v>0.09</v>
      </c>
      <c r="U162" s="87">
        <f>$U$69*T162</f>
        <v/>
      </c>
    </row>
    <row customHeight="1" ht="12.75" r="163" s="72">
      <c r="T163" s="92" t="n">
        <v>0.08</v>
      </c>
      <c r="U163" s="87">
        <f>$U$69*T163</f>
        <v/>
      </c>
    </row>
    <row customHeight="1" ht="12.75" r="164" s="72">
      <c r="T164" s="92" t="n">
        <v>0.07000000000000001</v>
      </c>
      <c r="U164" s="87">
        <f>$U$69*T164</f>
        <v/>
      </c>
    </row>
    <row customHeight="1" ht="12.75" r="165" s="72">
      <c r="T165" s="92" t="n">
        <v>0.06</v>
      </c>
      <c r="U165" s="87">
        <f>$U$69*T165</f>
        <v/>
      </c>
    </row>
    <row customHeight="1" ht="12.75" r="166" s="72">
      <c r="T166" s="92" t="n">
        <v>0.0499999999999999</v>
      </c>
      <c r="U166" s="87">
        <f>$U$69*T166</f>
        <v/>
      </c>
    </row>
    <row customHeight="1" ht="12.75" r="167" s="72">
      <c r="T167" s="92" t="n">
        <v>0.04</v>
      </c>
      <c r="U167" s="87">
        <f>$U$69*T167</f>
        <v/>
      </c>
    </row>
    <row customHeight="1" ht="12.75" r="168" s="72">
      <c r="T168" s="92" t="n">
        <v>0.03</v>
      </c>
      <c r="U168" s="87">
        <f>$U$69*T168</f>
        <v/>
      </c>
    </row>
    <row customHeight="1" ht="12.75" r="169" s="72">
      <c r="T169" s="92" t="n">
        <v>0.02</v>
      </c>
      <c r="U169" s="87">
        <f>$U$69*T169</f>
        <v/>
      </c>
    </row>
    <row customHeight="1" ht="12.75" r="170" s="72">
      <c r="T170" s="92" t="n">
        <v>0.01</v>
      </c>
      <c r="U170" s="87">
        <f>$U$69*T170</f>
        <v/>
      </c>
    </row>
  </sheetData>
  <mergeCells count="1">
    <mergeCell ref="D10:D14"/>
  </mergeCells>
  <printOptions gridLines="0" gridLinesSet="1" headings="0" horizontalCentered="0" verticalCentered="0"/>
  <pageMargins bottom="0.7875" footer="0.511805555555555" header="0.511805555555555" left="0.7" right="0.7" top="0.7875"/>
  <pageSetup blackAndWhite="0" copies="1" draft="0" firstPageNumber="0" fitToHeight="1" fitToWidth="1" horizontalDpi="300" orientation="portrait" pageOrder="downThenOver" paperSize="9" scale="100" useFirstPageNumber="0" verticalDpi="300"/>
  <tableParts count="4">
    <tablePart r:id="rId1"/>
    <tablePart r:id="rId2"/>
    <tablePart r:id="rId3"/>
    <tablePart r:id="rId4"/>
  </tableParts>
</worksheet>
</file>

<file path=xl/worksheets/sheet10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O46"/>
  <sheetViews>
    <sheetView colorId="64" defaultGridColor="1" rightToLeft="0" showFormulas="0" showGridLines="1" showOutlineSymbols="1" showRowColHeaders="1" showZeros="1" tabSelected="0" topLeftCell="A1" view="normal" workbookViewId="0" zoomScale="100" zoomScaleNormal="100" zoomScalePageLayoutView="100">
      <selection activeCell="B8" activeCellId="0" pane="topLeft" sqref="B8"/>
    </sheetView>
  </sheetViews>
  <sheetFormatPr baseColWidth="8" defaultRowHeight="12.75" outlineLevelRow="0" zeroHeight="0"/>
  <cols>
    <col customWidth="1" max="1" min="1" style="96" width="12.25"/>
    <col customWidth="1" max="4" min="2" style="96" width="8.380000000000001"/>
    <col customWidth="1" max="5" min="5" style="96" width="9.880000000000001"/>
    <col customWidth="1" max="6" min="6" style="96" width="11.25"/>
    <col customWidth="1" max="7" min="7" style="96" width="13"/>
    <col customWidth="1" hidden="1" max="9" min="8" style="96" width="10.13"/>
    <col customWidth="1" max="13" min="10" style="96" width="11.13"/>
    <col customWidth="1" max="14" min="14" style="96" width="15.5"/>
    <col customWidth="1" max="1025" min="15" style="96" width="11.13"/>
  </cols>
  <sheetData>
    <row customHeight="1" ht="12.95" r="1" s="72">
      <c r="A1" s="97" t="inlineStr">
        <is>
          <t>ZEITERFASSUNGSBOGEN FÜR DIE GLEITENDE ARBEITSZEIT</t>
        </is>
      </c>
      <c r="E1" s="98" t="inlineStr">
        <is>
          <t>Name:</t>
        </is>
      </c>
      <c r="F1" s="99">
        <f>T(Setup!C10)</f>
        <v/>
      </c>
    </row>
    <row customHeight="1" ht="12.95" r="2" s="72">
      <c r="E2" s="98" t="inlineStr">
        <is>
          <t>Vorname:</t>
        </is>
      </c>
      <c r="F2" s="99">
        <f>T(Setup!C11)</f>
        <v/>
      </c>
    </row>
    <row customHeight="1" ht="17.1" r="3" s="72">
      <c r="E3" s="100" t="inlineStr">
        <is>
          <t>Dienststelle: </t>
        </is>
      </c>
      <c r="F3" s="99">
        <f>T(Setup!C12)</f>
        <v/>
      </c>
    </row>
    <row customHeight="1" ht="12.95" r="4" s="72">
      <c r="E4" s="98" t="inlineStr">
        <is>
          <t>Monat: </t>
        </is>
      </c>
      <c r="F4" s="101">
        <f>DATE(Setup!C13,9,1)</f>
        <v/>
      </c>
    </row>
    <row customHeight="1" ht="78.75" r="5" s="72">
      <c r="A5" s="102" t="inlineStr">
        <is>
          <t>Tag</t>
        </is>
      </c>
      <c r="B5" s="102" t="inlineStr">
        <is>
          <t>Beginn des Dienstes (frühestens 6:00 Uhr)</t>
        </is>
      </c>
      <c r="C5" s="102" t="inlineStr">
        <is>
          <t>Ende des Dienstes (spätestens 19:30 Uhr)</t>
        </is>
      </c>
      <c r="D5" s="102" t="inlineStr">
        <is>
          <t>Pause (mind. 30 Min. ab 6 Std. AZ, mind. 45 Min. ab 9 Std. AZ)</t>
        </is>
      </c>
      <c r="E5" s="103" t="inlineStr">
        <is>
          <t>Gegenüber Sollarb.zeit mehr/weniger 
(+/- hh:mm)</t>
        </is>
      </c>
      <c r="F5" s="103" t="inlineStr">
        <is>
          <t>Tägl. Fortschreibung d. zeitl. Über- u. Unterschreitung 
(+ / - hh:mm)</t>
        </is>
      </c>
      <c r="G5" s="104" t="inlineStr">
        <is>
          <t>Bemerkungen, z.B. 
U = Urlaub 
K = Krankheit 
B = Befreiung 
Zaus = Zeitausgleich 
D = Dienstreise 
kA = kein Arbeitstag</t>
        </is>
      </c>
      <c r="N5" s="105" t="n"/>
      <c r="O5" s="105" t="n"/>
    </row>
    <row customHeight="1" ht="12.95" r="6" s="72">
      <c r="A6" s="106" t="n"/>
      <c r="B6" s="106" t="n"/>
      <c r="C6" s="98" t="inlineStr">
        <is>
          <t>Übertrag aus dem Vormonat:</t>
        </is>
      </c>
      <c r="F6" s="135">
        <f>August!F39</f>
        <v/>
      </c>
      <c r="G6" s="98" t="n"/>
    </row>
    <row customHeight="1" hidden="1" ht="12.95" r="7" s="72">
      <c r="A7" s="108" t="inlineStr">
        <is>
          <t>Datum</t>
        </is>
      </c>
      <c r="B7" s="109" t="inlineStr">
        <is>
          <t>Beginn</t>
        </is>
      </c>
      <c r="C7" s="109" t="inlineStr">
        <is>
          <t>Ende</t>
        </is>
      </c>
      <c r="D7" s="109" t="inlineStr">
        <is>
          <t>Pause</t>
        </is>
      </c>
      <c r="E7" s="110" t="inlineStr">
        <is>
          <t>Arbeitszeit</t>
        </is>
      </c>
      <c r="F7" s="110" t="inlineStr">
        <is>
          <t>Zwischensumme</t>
        </is>
      </c>
      <c r="G7" s="111" t="inlineStr">
        <is>
          <t>Bemerkung</t>
        </is>
      </c>
      <c r="H7" s="105" t="inlineStr">
        <is>
          <t>Berechnungshilfe1</t>
        </is>
      </c>
      <c r="I7" s="105" t="inlineStr">
        <is>
          <t>Berechnungshilfe2</t>
        </is>
      </c>
    </row>
    <row customHeight="1" ht="12.95" r="8" s="72">
      <c r="A8" s="108">
        <f>F4</f>
        <v/>
      </c>
      <c r="B8" s="107" t="n">
        <v>0</v>
      </c>
      <c r="C8" s="107" t="n">
        <v>0</v>
      </c>
      <c r="D8" s="131">
        <f>IF((C8-B8)&lt;TIME(6,1,0),TIME(0,0,0),IF((C8-B8)&lt;TIME(9,31,0),$E$44,$E$45))</f>
        <v/>
      </c>
      <c r="E8" s="110">
        <f>September[[#This Row],[Ende]]-September[[#This Row],[Beginn]]-September[[#This Row],[Pause]]</f>
        <v/>
      </c>
      <c r="F8" s="110">
        <f>$F$6+SUM($E$8:September[[#This Row],[Arbeitszeit]])</f>
        <v/>
      </c>
      <c r="G8" s="111" t="n"/>
      <c r="H8" s="114">
        <f>IF(ISNUMBER(MATCH(September[[#This Row],[Bemerkung]],Setup!$X$73:$X$86,0)),0,VLOOKUP(WEEKDAY(A8,2),Wochenzeiten[],3,0))</f>
        <v/>
      </c>
      <c r="I8" s="114">
        <f>IF(ISNUMBER(LOOKUP(September[[#This Row],[Bemerkung]],Setup!$X$71:$X72)),0,September[[#This Row],[Ende]]-September[[#This Row],[Beginn]]-September[[#This Row],[Pause]]-September[[#This Row],[Berechnungshilfe1]])</f>
        <v/>
      </c>
    </row>
    <row customHeight="1" ht="12.95" r="9" s="72">
      <c r="A9" s="108">
        <f>A8+1</f>
        <v/>
      </c>
      <c r="B9" s="107" t="n">
        <v>0</v>
      </c>
      <c r="C9" s="107" t="n">
        <v>0</v>
      </c>
      <c r="D9" s="131">
        <f>IF((C9-B9)&lt;TIME(6,1,0),TIME(0,0,0),IF((C9-B9)&lt;TIME(9,31,0),$E$44,$E$45))</f>
        <v/>
      </c>
      <c r="E9" s="110">
        <f>September[[#This Row],[Ende]]-September[[#This Row],[Beginn]]-September[[#This Row],[Pause]]</f>
        <v/>
      </c>
      <c r="F9" s="110">
        <f>$F$6+SUM($E$8:September[[#This Row],[Arbeitszeit]])</f>
        <v/>
      </c>
      <c r="G9" s="111" t="n"/>
      <c r="H9" s="114">
        <f>IF(ISNUMBER(MATCH(September[[#This Row],[Bemerkung]],Setup!$X$73:$X$86,0)),0,VLOOKUP(WEEKDAY(A9,2),Wochenzeiten[],3,0))</f>
        <v/>
      </c>
      <c r="I9" s="114">
        <f>IF(ISNUMBER(LOOKUP(September[[#This Row],[Bemerkung]],Setup!$X$71:$X73)),0,September[[#This Row],[Ende]]-September[[#This Row],[Beginn]]-September[[#This Row],[Pause]]-September[[#This Row],[Berechnungshilfe1]])</f>
        <v/>
      </c>
    </row>
    <row customHeight="1" ht="12.95" r="10" s="72">
      <c r="A10" s="108">
        <f>A9+1</f>
        <v/>
      </c>
      <c r="B10" s="107" t="n">
        <v>0</v>
      </c>
      <c r="C10" s="107" t="n">
        <v>0</v>
      </c>
      <c r="D10" s="131">
        <f>IF((C10-B10)&lt;TIME(6,1,0),TIME(0,0,0),IF((C10-B10)&lt;TIME(9,31,0),$E$44,$E$45))</f>
        <v/>
      </c>
      <c r="E10" s="110">
        <f>September[[#This Row],[Ende]]-September[[#This Row],[Beginn]]-September[[#This Row],[Pause]]</f>
        <v/>
      </c>
      <c r="F10" s="110">
        <f>$F$6+SUM($E$8:September[[#This Row],[Arbeitszeit]])</f>
        <v/>
      </c>
      <c r="G10" s="137" t="n"/>
      <c r="H10" s="114">
        <f>IF(ISNUMBER(MATCH(September[[#This Row],[Bemerkung]],Setup!$X$73:$X$86,0)),0,VLOOKUP(WEEKDAY(A10,2),Wochenzeiten[],3,0))</f>
        <v/>
      </c>
      <c r="I10" s="114">
        <f>IF(ISNUMBER(LOOKUP(September[[#This Row],[Bemerkung]],Setup!$X$71:$X74)),0,September[[#This Row],[Ende]]-September[[#This Row],[Beginn]]-September[[#This Row],[Pause]]-September[[#This Row],[Berechnungshilfe1]])</f>
        <v/>
      </c>
    </row>
    <row customHeight="1" ht="12.95" r="11" s="72">
      <c r="A11" s="108">
        <f>A10+1</f>
        <v/>
      </c>
      <c r="B11" s="107" t="n">
        <v>0</v>
      </c>
      <c r="C11" s="107" t="n">
        <v>0</v>
      </c>
      <c r="D11" s="131">
        <f>IF((C11-B11)&lt;TIME(6,1,0),TIME(0,0,0),IF((C11-B11)&lt;TIME(9,31,0),$E$44,$E$45))</f>
        <v/>
      </c>
      <c r="E11" s="110">
        <f>September[[#This Row],[Ende]]-September[[#This Row],[Beginn]]-September[[#This Row],[Pause]]</f>
        <v/>
      </c>
      <c r="F11" s="110">
        <f>$F$6+SUM($E$8:September[[#This Row],[Arbeitszeit]])</f>
        <v/>
      </c>
      <c r="G11" s="111" t="n"/>
      <c r="H11" s="114">
        <f>IF(ISNUMBER(MATCH(September[[#This Row],[Bemerkung]],Setup!$X$73:$X$86,0)),0,VLOOKUP(WEEKDAY(A11,2),Wochenzeiten[],3,0))</f>
        <v/>
      </c>
      <c r="I11" s="114">
        <f>IF(ISNUMBER(LOOKUP(September[[#This Row],[Bemerkung]],Setup!$X$71:$X75)),0,September[[#This Row],[Ende]]-September[[#This Row],[Beginn]]-September[[#This Row],[Pause]]-September[[#This Row],[Berechnungshilfe1]])</f>
        <v/>
      </c>
    </row>
    <row customHeight="1" ht="12.95" r="12" s="72">
      <c r="A12" s="108">
        <f>A11+1</f>
        <v/>
      </c>
      <c r="B12" s="107" t="n">
        <v>0</v>
      </c>
      <c r="C12" s="107" t="n">
        <v>0</v>
      </c>
      <c r="D12" s="131">
        <f>IF((C12-B12)&lt;TIME(6,1,0),TIME(0,0,0),IF((C12-B12)&lt;TIME(9,31,0),$E$44,$E$45))</f>
        <v/>
      </c>
      <c r="E12" s="110">
        <f>September[[#This Row],[Ende]]-September[[#This Row],[Beginn]]-September[[#This Row],[Pause]]</f>
        <v/>
      </c>
      <c r="F12" s="110">
        <f>$F$6+SUM($E$8:September[[#This Row],[Arbeitszeit]])</f>
        <v/>
      </c>
      <c r="G12" s="111" t="n"/>
      <c r="H12" s="114">
        <f>IF(ISNUMBER(MATCH(September[[#This Row],[Bemerkung]],Setup!$X$73:$X$86,0)),0,VLOOKUP(WEEKDAY(A12,2),Wochenzeiten[],3,0))</f>
        <v/>
      </c>
      <c r="I12" s="114">
        <f>IF(ISNUMBER(LOOKUP(September[[#This Row],[Bemerkung]],Setup!$X$71:$X76)),0,September[[#This Row],[Ende]]-September[[#This Row],[Beginn]]-September[[#This Row],[Pause]]-September[[#This Row],[Berechnungshilfe1]])</f>
        <v/>
      </c>
    </row>
    <row customHeight="1" ht="12.95" r="13" s="72">
      <c r="A13" s="108">
        <f>A12+1</f>
        <v/>
      </c>
      <c r="B13" s="107" t="n">
        <v>0</v>
      </c>
      <c r="C13" s="107" t="n">
        <v>0</v>
      </c>
      <c r="D13" s="131">
        <f>IF((C13-B13)&lt;TIME(6,1,0),TIME(0,0,0),IF((C13-B13)&lt;TIME(9,31,0),$E$44,$E$45))</f>
        <v/>
      </c>
      <c r="E13" s="110">
        <f>September[[#This Row],[Ende]]-September[[#This Row],[Beginn]]-September[[#This Row],[Pause]]</f>
        <v/>
      </c>
      <c r="F13" s="110">
        <f>$F$6+SUM($E$8:September[[#This Row],[Arbeitszeit]])</f>
        <v/>
      </c>
      <c r="G13" s="137" t="n"/>
      <c r="H13" s="114">
        <f>IF(ISNUMBER(MATCH(September[[#This Row],[Bemerkung]],Setup!$X$73:$X$86,0)),0,VLOOKUP(WEEKDAY(A13,2),Wochenzeiten[],3,0))</f>
        <v/>
      </c>
      <c r="I13" s="114">
        <f>IF(ISNUMBER(LOOKUP(September[[#This Row],[Bemerkung]],Setup!$X$71:$X77)),0,September[[#This Row],[Ende]]-September[[#This Row],[Beginn]]-September[[#This Row],[Pause]]-September[[#This Row],[Berechnungshilfe1]])</f>
        <v/>
      </c>
    </row>
    <row customHeight="1" ht="12.95" r="14" s="72">
      <c r="A14" s="108">
        <f>A13+1</f>
        <v/>
      </c>
      <c r="B14" s="107" t="n">
        <v>0</v>
      </c>
      <c r="C14" s="107" t="n">
        <v>0</v>
      </c>
      <c r="D14" s="131">
        <f>IF((C14-B14)&lt;TIME(6,1,0),TIME(0,0,0),IF((C14-B14)&lt;TIME(9,31,0),$E$44,$E$45))</f>
        <v/>
      </c>
      <c r="E14" s="110">
        <f>September[[#This Row],[Ende]]-September[[#This Row],[Beginn]]-September[[#This Row],[Pause]]</f>
        <v/>
      </c>
      <c r="F14" s="110">
        <f>$F$6+SUM($E$8:September[[#This Row],[Arbeitszeit]])</f>
        <v/>
      </c>
      <c r="G14" s="111" t="n"/>
      <c r="H14" s="114">
        <f>IF(ISNUMBER(MATCH(September[[#This Row],[Bemerkung]],Setup!$X$73:$X$86,0)),0,VLOOKUP(WEEKDAY(A14,2),Wochenzeiten[],3,0))</f>
        <v/>
      </c>
      <c r="I14" s="114">
        <f>IF(ISNUMBER(LOOKUP(September[[#This Row],[Bemerkung]],Setup!$X$71:$X79)),0,September[[#This Row],[Ende]]-September[[#This Row],[Beginn]]-September[[#This Row],[Pause]]-September[[#This Row],[Berechnungshilfe1]])</f>
        <v/>
      </c>
    </row>
    <row customHeight="1" ht="12.95" r="15" s="72">
      <c r="A15" s="108">
        <f>A14+1</f>
        <v/>
      </c>
      <c r="B15" s="107" t="n">
        <v>0</v>
      </c>
      <c r="C15" s="107" t="n">
        <v>0</v>
      </c>
      <c r="D15" s="131">
        <f>IF((C15-B15)&lt;TIME(6,1,0),TIME(0,0,0),IF((C15-B15)&lt;TIME(9,31,0),$E$44,$E$45))</f>
        <v/>
      </c>
      <c r="E15" s="110">
        <f>September[[#This Row],[Ende]]-September[[#This Row],[Beginn]]-September[[#This Row],[Pause]]</f>
        <v/>
      </c>
      <c r="F15" s="110">
        <f>$F$6+SUM($E$8:September[[#This Row],[Arbeitszeit]])</f>
        <v/>
      </c>
      <c r="G15" s="111" t="n"/>
      <c r="H15" s="114">
        <f>IF(ISNUMBER(MATCH(September[[#This Row],[Bemerkung]],Setup!$X$73:$X$86,0)),0,VLOOKUP(WEEKDAY(A15,2),Wochenzeiten[],3,0))</f>
        <v/>
      </c>
      <c r="I15" s="114">
        <f>IF(ISNUMBER(LOOKUP(September[[#This Row],[Bemerkung]],Setup!$X$71:$X80)),0,September[[#This Row],[Ende]]-September[[#This Row],[Beginn]]-September[[#This Row],[Pause]]-September[[#This Row],[Berechnungshilfe1]])</f>
        <v/>
      </c>
    </row>
    <row customHeight="1" ht="12.95" r="16" s="72">
      <c r="A16" s="108">
        <f>A15+1</f>
        <v/>
      </c>
      <c r="B16" s="107" t="n">
        <v>0</v>
      </c>
      <c r="C16" s="107" t="n">
        <v>0</v>
      </c>
      <c r="D16" s="131">
        <f>IF((C16-B16)&lt;TIME(6,1,0),TIME(0,0,0),IF((C16-B16)&lt;TIME(9,31,0),$E$44,$E$45))</f>
        <v/>
      </c>
      <c r="E16" s="110">
        <f>September[[#This Row],[Ende]]-September[[#This Row],[Beginn]]-September[[#This Row],[Pause]]</f>
        <v/>
      </c>
      <c r="F16" s="110">
        <f>$F$6+SUM($E$8:September[[#This Row],[Arbeitszeit]])</f>
        <v/>
      </c>
      <c r="G16" s="111" t="n"/>
      <c r="H16" s="114">
        <f>IF(ISNUMBER(MATCH(September[[#This Row],[Bemerkung]],Setup!$X$73:$X$86,0)),0,VLOOKUP(WEEKDAY(A16,2),Wochenzeiten[],3,0))</f>
        <v/>
      </c>
      <c r="I16" s="114">
        <f>IF(ISNUMBER(LOOKUP(September[[#This Row],[Bemerkung]],Setup!$X$71:$X81)),0,September[[#This Row],[Ende]]-September[[#This Row],[Beginn]]-September[[#This Row],[Pause]]-September[[#This Row],[Berechnungshilfe1]])</f>
        <v/>
      </c>
    </row>
    <row customHeight="1" ht="12.95" r="17" s="72">
      <c r="A17" s="108">
        <f>A16+1</f>
        <v/>
      </c>
      <c r="B17" s="107" t="n">
        <v>0</v>
      </c>
      <c r="C17" s="107" t="n">
        <v>0</v>
      </c>
      <c r="D17" s="131">
        <f>IF((C17-B17)&lt;TIME(6,1,0),TIME(0,0,0),IF((C17-B17)&lt;TIME(9,31,0),$E$44,$E$45))</f>
        <v/>
      </c>
      <c r="E17" s="110">
        <f>September[[#This Row],[Ende]]-September[[#This Row],[Beginn]]-September[[#This Row],[Pause]]</f>
        <v/>
      </c>
      <c r="F17" s="110">
        <f>$F$6+SUM($E$8:September[[#This Row],[Arbeitszeit]])</f>
        <v/>
      </c>
      <c r="G17" s="111" t="n"/>
      <c r="H17" s="114">
        <f>IF(ISNUMBER(MATCH(September[[#This Row],[Bemerkung]],Setup!$X$73:$X$86,0)),0,VLOOKUP(WEEKDAY(A17,2),Wochenzeiten[],3,0))</f>
        <v/>
      </c>
      <c r="I17" s="114">
        <f>IF(ISNUMBER(LOOKUP(September[[#This Row],[Bemerkung]],Setup!$X$71:$X82)),0,September[[#This Row],[Ende]]-September[[#This Row],[Beginn]]-September[[#This Row],[Pause]]-September[[#This Row],[Berechnungshilfe1]])</f>
        <v/>
      </c>
    </row>
    <row customHeight="1" ht="12.95" r="18" s="72">
      <c r="A18" s="108">
        <f>A17+1</f>
        <v/>
      </c>
      <c r="B18" s="107" t="n">
        <v>0</v>
      </c>
      <c r="C18" s="107" t="n">
        <v>0</v>
      </c>
      <c r="D18" s="131">
        <f>IF((C18-B18)&lt;TIME(6,1,0),TIME(0,0,0),IF((C18-B18)&lt;TIME(9,31,0),$E$44,$E$45))</f>
        <v/>
      </c>
      <c r="E18" s="110">
        <f>September[[#This Row],[Ende]]-September[[#This Row],[Beginn]]-September[[#This Row],[Pause]]</f>
        <v/>
      </c>
      <c r="F18" s="110">
        <f>$F$6+SUM($E$8:September[[#This Row],[Arbeitszeit]])</f>
        <v/>
      </c>
      <c r="G18" s="111" t="n"/>
      <c r="H18" s="114">
        <f>IF(ISNUMBER(MATCH(September[[#This Row],[Bemerkung]],Setup!$X$73:$X$86,0)),0,VLOOKUP(WEEKDAY(A18,2),Wochenzeiten[],3,0))</f>
        <v/>
      </c>
      <c r="I18" s="114">
        <f>IF(ISNUMBER(LOOKUP(September[[#This Row],[Bemerkung]],Setup!$X$71:$X83)),0,September[[#This Row],[Ende]]-September[[#This Row],[Beginn]]-September[[#This Row],[Pause]]-September[[#This Row],[Berechnungshilfe1]])</f>
        <v/>
      </c>
    </row>
    <row customHeight="1" ht="12.95" r="19" s="72">
      <c r="A19" s="108">
        <f>A18+1</f>
        <v/>
      </c>
      <c r="B19" s="107" t="n">
        <v>0</v>
      </c>
      <c r="C19" s="107" t="n">
        <v>0</v>
      </c>
      <c r="D19" s="131">
        <f>IF((C19-B19)&lt;TIME(6,1,0),TIME(0,0,0),IF((C19-B19)&lt;TIME(9,31,0),$E$44,$E$45))</f>
        <v/>
      </c>
      <c r="E19" s="110">
        <f>September[[#This Row],[Ende]]-September[[#This Row],[Beginn]]-September[[#This Row],[Pause]]</f>
        <v/>
      </c>
      <c r="F19" s="110">
        <f>$F$6+SUM($E$8:September[[#This Row],[Arbeitszeit]])</f>
        <v/>
      </c>
      <c r="G19" s="111" t="n"/>
      <c r="H19" s="114">
        <f>IF(ISNUMBER(MATCH(September[[#This Row],[Bemerkung]],Setup!$X$73:$X$86,0)),0,VLOOKUP(WEEKDAY(A19,2),Wochenzeiten[],3,0))</f>
        <v/>
      </c>
      <c r="I19" s="114">
        <f>IF(ISNUMBER(LOOKUP(September[[#This Row],[Bemerkung]],Setup!$X$71:$X84)),0,September[[#This Row],[Ende]]-September[[#This Row],[Beginn]]-September[[#This Row],[Pause]]-September[[#This Row],[Berechnungshilfe1]])</f>
        <v/>
      </c>
    </row>
    <row customHeight="1" ht="12.95" r="20" s="72">
      <c r="A20" s="108">
        <f>A19+1</f>
        <v/>
      </c>
      <c r="B20" s="107" t="n">
        <v>0</v>
      </c>
      <c r="C20" s="107" t="n">
        <v>0</v>
      </c>
      <c r="D20" s="131">
        <f>IF((C20-B20)&lt;TIME(6,1,0),TIME(0,0,0),IF((C20-B20)&lt;TIME(9,31,0),$E$44,$E$45))</f>
        <v/>
      </c>
      <c r="E20" s="110">
        <f>September[[#This Row],[Ende]]-September[[#This Row],[Beginn]]-September[[#This Row],[Pause]]</f>
        <v/>
      </c>
      <c r="F20" s="110">
        <f>$F$6+SUM($E$8:September[[#This Row],[Arbeitszeit]])</f>
        <v/>
      </c>
      <c r="G20" s="111" t="n"/>
      <c r="H20" s="114">
        <f>IF(ISNUMBER(MATCH(September[[#This Row],[Bemerkung]],Setup!$X$73:$X$86,0)),0,VLOOKUP(WEEKDAY(A20,2),Wochenzeiten[],3,0))</f>
        <v/>
      </c>
      <c r="I20" s="114">
        <f>IF(ISNUMBER(LOOKUP(September[[#This Row],[Bemerkung]],Setup!$X$71:$X85)),0,September[[#This Row],[Ende]]-September[[#This Row],[Beginn]]-September[[#This Row],[Pause]]-September[[#This Row],[Berechnungshilfe1]])</f>
        <v/>
      </c>
    </row>
    <row customHeight="1" ht="12.95" r="21" s="72">
      <c r="A21" s="108">
        <f>A20+1</f>
        <v/>
      </c>
      <c r="B21" s="107" t="n">
        <v>0</v>
      </c>
      <c r="C21" s="107" t="n">
        <v>0</v>
      </c>
      <c r="D21" s="131">
        <f>IF((C21-B21)&lt;TIME(6,1,0),TIME(0,0,0),IF((C21-B21)&lt;TIME(9,31,0),$E$44,$E$45))</f>
        <v/>
      </c>
      <c r="E21" s="110">
        <f>September[[#This Row],[Ende]]-September[[#This Row],[Beginn]]-September[[#This Row],[Pause]]</f>
        <v/>
      </c>
      <c r="F21" s="110">
        <f>$F$6+SUM($E$8:September[[#This Row],[Arbeitszeit]])</f>
        <v/>
      </c>
      <c r="G21" s="111" t="n"/>
      <c r="H21" s="114">
        <f>IF(ISNUMBER(MATCH(September[[#This Row],[Bemerkung]],Setup!$X$73:$X$86,0)),0,VLOOKUP(WEEKDAY(A21,2),Wochenzeiten[],3,0))</f>
        <v/>
      </c>
      <c r="I21" s="114">
        <f>IF(ISNUMBER(LOOKUP(September[[#This Row],[Bemerkung]],Setup!$X$71:$X86)),0,September[[#This Row],[Ende]]-September[[#This Row],[Beginn]]-September[[#This Row],[Pause]]-September[[#This Row],[Berechnungshilfe1]])</f>
        <v/>
      </c>
    </row>
    <row customHeight="1" ht="12.95" r="22" s="72">
      <c r="A22" s="108">
        <f>A21+1</f>
        <v/>
      </c>
      <c r="B22" s="107" t="n">
        <v>0</v>
      </c>
      <c r="C22" s="107" t="n">
        <v>0</v>
      </c>
      <c r="D22" s="131">
        <f>IF((C22-B22)&lt;TIME(6,1,0),TIME(0,0,0),IF((C22-B22)&lt;TIME(9,31,0),$E$44,$E$45))</f>
        <v/>
      </c>
      <c r="E22" s="110">
        <f>September[[#This Row],[Ende]]-September[[#This Row],[Beginn]]-September[[#This Row],[Pause]]</f>
        <v/>
      </c>
      <c r="F22" s="110">
        <f>$F$6+SUM($E$8:September[[#This Row],[Arbeitszeit]])</f>
        <v/>
      </c>
      <c r="G22" s="111" t="n"/>
      <c r="H22" s="114">
        <f>IF(ISNUMBER(MATCH(September[[#This Row],[Bemerkung]],Setup!$X$73:$X$86,0)),0,VLOOKUP(WEEKDAY(A22,2),Wochenzeiten[],3,0))</f>
        <v/>
      </c>
      <c r="I22" s="114">
        <f>IF(ISNUMBER(LOOKUP(September[[#This Row],[Bemerkung]],Setup!$X$71:$X87)),0,September[[#This Row],[Ende]]-September[[#This Row],[Beginn]]-September[[#This Row],[Pause]]-September[[#This Row],[Berechnungshilfe1]])</f>
        <v/>
      </c>
    </row>
    <row customHeight="1" ht="12.95" r="23" s="72">
      <c r="A23" s="108">
        <f>A22+1</f>
        <v/>
      </c>
      <c r="B23" s="107" t="n">
        <v>0</v>
      </c>
      <c r="C23" s="107" t="n">
        <v>0</v>
      </c>
      <c r="D23" s="131">
        <f>IF((C23-B23)&lt;TIME(6,1,0),TIME(0,0,0),IF((C23-B23)&lt;TIME(9,31,0),$E$44,$E$45))</f>
        <v/>
      </c>
      <c r="E23" s="110">
        <f>September[[#This Row],[Ende]]-September[[#This Row],[Beginn]]-September[[#This Row],[Pause]]</f>
        <v/>
      </c>
      <c r="F23" s="110">
        <f>$F$6+SUM($E$8:September[[#This Row],[Arbeitszeit]])</f>
        <v/>
      </c>
      <c r="G23" s="111" t="n"/>
      <c r="H23" s="114">
        <f>IF(ISNUMBER(MATCH(September[[#This Row],[Bemerkung]],Setup!$X$73:$X$86,0)),0,VLOOKUP(WEEKDAY(A23,2),Wochenzeiten[],3,0))</f>
        <v/>
      </c>
      <c r="I23" s="114">
        <f>IF(ISNUMBER(LOOKUP(September[[#This Row],[Bemerkung]],Setup!$X$71:$X87)),0,September[[#This Row],[Ende]]-September[[#This Row],[Beginn]]-September[[#This Row],[Pause]]-September[[#This Row],[Berechnungshilfe1]])</f>
        <v/>
      </c>
    </row>
    <row customHeight="1" ht="12.95" r="24" s="72">
      <c r="A24" s="108">
        <f>A23+1</f>
        <v/>
      </c>
      <c r="B24" s="107" t="n">
        <v>0</v>
      </c>
      <c r="C24" s="107" t="n">
        <v>0</v>
      </c>
      <c r="D24" s="131">
        <f>IF((C24-B24)&lt;TIME(6,1,0),TIME(0,0,0),IF((C24-B24)&lt;TIME(9,31,0),$E$44,$E$45))</f>
        <v/>
      </c>
      <c r="E24" s="110">
        <f>September[[#This Row],[Ende]]-September[[#This Row],[Beginn]]-September[[#This Row],[Pause]]</f>
        <v/>
      </c>
      <c r="F24" s="110">
        <f>$F$6+SUM($E$8:September[[#This Row],[Arbeitszeit]])</f>
        <v/>
      </c>
      <c r="G24" s="111" t="n"/>
      <c r="H24" s="114">
        <f>IF(ISNUMBER(MATCH(September[[#This Row],[Bemerkung]],Setup!$X$73:$X$86,0)),0,VLOOKUP(WEEKDAY(A24,2),Wochenzeiten[],3,0))</f>
        <v/>
      </c>
      <c r="I24" s="114">
        <f>IF(ISNUMBER(LOOKUP(September[[#This Row],[Bemerkung]],Setup!$X$71:$X88)),0,September[[#This Row],[Ende]]-September[[#This Row],[Beginn]]-September[[#This Row],[Pause]]-September[[#This Row],[Berechnungshilfe1]])</f>
        <v/>
      </c>
    </row>
    <row customHeight="1" ht="12.95" r="25" s="72">
      <c r="A25" s="108">
        <f>A24+1</f>
        <v/>
      </c>
      <c r="B25" s="107" t="n">
        <v>0</v>
      </c>
      <c r="C25" s="107" t="n">
        <v>0</v>
      </c>
      <c r="D25" s="131">
        <f>IF((C25-B25)&lt;TIME(6,1,0),TIME(0,0,0),IF((C25-B25)&lt;TIME(9,31,0),$E$44,$E$45))</f>
        <v/>
      </c>
      <c r="E25" s="110">
        <f>September[[#This Row],[Ende]]-September[[#This Row],[Beginn]]-September[[#This Row],[Pause]]</f>
        <v/>
      </c>
      <c r="F25" s="110">
        <f>$F$6+SUM($E$8:September[[#This Row],[Arbeitszeit]])</f>
        <v/>
      </c>
      <c r="G25" s="111" t="n"/>
      <c r="H25" s="114">
        <f>IF(ISNUMBER(MATCH(September[[#This Row],[Bemerkung]],Setup!$X$73:$X$86,0)),0,VLOOKUP(WEEKDAY(A25,2),Wochenzeiten[],3,0))</f>
        <v/>
      </c>
      <c r="I25" s="114">
        <f>IF(ISNUMBER(LOOKUP(September[[#This Row],[Bemerkung]],Setup!$X$71:$X89)),0,September[[#This Row],[Ende]]-September[[#This Row],[Beginn]]-September[[#This Row],[Pause]]-September[[#This Row],[Berechnungshilfe1]])</f>
        <v/>
      </c>
    </row>
    <row customHeight="1" ht="12.95" r="26" s="72">
      <c r="A26" s="108">
        <f>A25+1</f>
        <v/>
      </c>
      <c r="B26" s="107" t="n">
        <v>0</v>
      </c>
      <c r="C26" s="107" t="n">
        <v>0</v>
      </c>
      <c r="D26" s="131">
        <f>IF((C26-B26)&lt;TIME(6,1,0),TIME(0,0,0),IF((C26-B26)&lt;TIME(9,31,0),$E$44,$E$45))</f>
        <v/>
      </c>
      <c r="E26" s="110">
        <f>September[[#This Row],[Ende]]-September[[#This Row],[Beginn]]-September[[#This Row],[Pause]]</f>
        <v/>
      </c>
      <c r="F26" s="110">
        <f>$F$6+SUM($E$8:September[[#This Row],[Arbeitszeit]])</f>
        <v/>
      </c>
      <c r="G26" s="111" t="n"/>
      <c r="H26" s="114">
        <f>IF(ISNUMBER(MATCH(September[[#This Row],[Bemerkung]],Setup!$X$73:$X$86,0)),0,VLOOKUP(WEEKDAY(A26,2),Wochenzeiten[],3,0))</f>
        <v/>
      </c>
      <c r="I26" s="114">
        <f>IF(ISNUMBER(LOOKUP(September[[#This Row],[Bemerkung]],Setup!$X$71:$X90)),0,September[[#This Row],[Ende]]-September[[#This Row],[Beginn]]-September[[#This Row],[Pause]]-September[[#This Row],[Berechnungshilfe1]])</f>
        <v/>
      </c>
    </row>
    <row customHeight="1" ht="12.95" r="27" s="72">
      <c r="A27" s="108">
        <f>A26+1</f>
        <v/>
      </c>
      <c r="B27" s="107" t="n">
        <v>0</v>
      </c>
      <c r="C27" s="107" t="n">
        <v>0</v>
      </c>
      <c r="D27" s="131">
        <f>IF((C27-B27)&lt;TIME(6,1,0),TIME(0,0,0),IF((C27-B27)&lt;TIME(9,31,0),$E$44,$E$45))</f>
        <v/>
      </c>
      <c r="E27" s="110">
        <f>September[[#This Row],[Ende]]-September[[#This Row],[Beginn]]-September[[#This Row],[Pause]]</f>
        <v/>
      </c>
      <c r="F27" s="110">
        <f>$F$6+SUM($E$8:September[[#This Row],[Arbeitszeit]])</f>
        <v/>
      </c>
      <c r="G27" s="111" t="n"/>
      <c r="H27" s="114">
        <f>IF(ISNUMBER(MATCH(September[[#This Row],[Bemerkung]],Setup!$X$73:$X$86,0)),0,VLOOKUP(WEEKDAY(A27,2),Wochenzeiten[],3,0))</f>
        <v/>
      </c>
      <c r="I27" s="114">
        <f>IF(ISNUMBER(LOOKUP(September[[#This Row],[Bemerkung]],Setup!$X$71:$X91)),0,September[[#This Row],[Ende]]-September[[#This Row],[Beginn]]-September[[#This Row],[Pause]]-September[[#This Row],[Berechnungshilfe1]])</f>
        <v/>
      </c>
    </row>
    <row customHeight="1" ht="12.95" r="28" s="72">
      <c r="A28" s="108">
        <f>A27+1</f>
        <v/>
      </c>
      <c r="B28" s="107" t="n">
        <v>0</v>
      </c>
      <c r="C28" s="107" t="n">
        <v>0</v>
      </c>
      <c r="D28" s="131">
        <f>IF((C28-B28)&lt;TIME(6,1,0),TIME(0,0,0),IF((C28-B28)&lt;TIME(9,31,0),$E$44,$E$45))</f>
        <v/>
      </c>
      <c r="E28" s="110">
        <f>September[[#This Row],[Ende]]-September[[#This Row],[Beginn]]-September[[#This Row],[Pause]]</f>
        <v/>
      </c>
      <c r="F28" s="110">
        <f>$F$6+SUM($E$8:September[[#This Row],[Arbeitszeit]])</f>
        <v/>
      </c>
      <c r="G28" s="111" t="n"/>
      <c r="H28" s="114">
        <f>IF(ISNUMBER(MATCH(September[[#This Row],[Bemerkung]],Setup!$X$73:$X$86,0)),0,VLOOKUP(WEEKDAY(A28,2),Wochenzeiten[],3,0))</f>
        <v/>
      </c>
      <c r="I28" s="114">
        <f>IF(ISNUMBER(LOOKUP(September[[#This Row],[Bemerkung]],Setup!$X$71:$X92)),0,September[[#This Row],[Ende]]-September[[#This Row],[Beginn]]-September[[#This Row],[Pause]]-September[[#This Row],[Berechnungshilfe1]])</f>
        <v/>
      </c>
    </row>
    <row customHeight="1" ht="12.95" r="29" s="72">
      <c r="A29" s="108">
        <f>A28+1</f>
        <v/>
      </c>
      <c r="B29" s="107" t="n">
        <v>0</v>
      </c>
      <c r="C29" s="107" t="n">
        <v>0</v>
      </c>
      <c r="D29" s="131">
        <f>IF((C29-B29)&lt;TIME(6,1,0),TIME(0,0,0),IF((C29-B29)&lt;TIME(9,31,0),$E$44,$E$45))</f>
        <v/>
      </c>
      <c r="E29" s="110">
        <f>September[[#This Row],[Ende]]-September[[#This Row],[Beginn]]-September[[#This Row],[Pause]]</f>
        <v/>
      </c>
      <c r="F29" s="110">
        <f>$F$6+SUM($E$8:September[[#This Row],[Arbeitszeit]])</f>
        <v/>
      </c>
      <c r="G29" s="111" t="n"/>
      <c r="H29" s="114">
        <f>IF(ISNUMBER(MATCH(September[[#This Row],[Bemerkung]],Setup!$X$73:$X$86,0)),0,VLOOKUP(WEEKDAY(A29,2),Wochenzeiten[],3,0))</f>
        <v/>
      </c>
      <c r="I29" s="114">
        <f>IF(ISNUMBER(LOOKUP(September[[#This Row],[Bemerkung]],Setup!$X$71:$X93)),0,September[[#This Row],[Ende]]-September[[#This Row],[Beginn]]-September[[#This Row],[Pause]]-September[[#This Row],[Berechnungshilfe1]])</f>
        <v/>
      </c>
    </row>
    <row customHeight="1" ht="12.95" r="30" s="72">
      <c r="A30" s="108">
        <f>A29+1</f>
        <v/>
      </c>
      <c r="B30" s="107" t="n">
        <v>0</v>
      </c>
      <c r="C30" s="107" t="n">
        <v>0</v>
      </c>
      <c r="D30" s="131">
        <f>IF((C30-B30)&lt;TIME(6,1,0),TIME(0,0,0),IF((C30-B30)&lt;TIME(9,31,0),$E$44,$E$45))</f>
        <v/>
      </c>
      <c r="E30" s="110">
        <f>September[[#This Row],[Ende]]-September[[#This Row],[Beginn]]-September[[#This Row],[Pause]]</f>
        <v/>
      </c>
      <c r="F30" s="110">
        <f>$F$6+SUM($E$8:September[[#This Row],[Arbeitszeit]])</f>
        <v/>
      </c>
      <c r="G30" s="111" t="n"/>
      <c r="H30" s="114">
        <f>IF(ISNUMBER(MATCH(September[[#This Row],[Bemerkung]],Setup!$X$73:$X$86,0)),0,VLOOKUP(WEEKDAY(A30,2),Wochenzeiten[],3,0))</f>
        <v/>
      </c>
      <c r="I30" s="114">
        <f>IF(ISNUMBER(LOOKUP(September[[#This Row],[Bemerkung]],Setup!$X$71:$X94)),0,September[[#This Row],[Ende]]-September[[#This Row],[Beginn]]-September[[#This Row],[Pause]]-September[[#This Row],[Berechnungshilfe1]])</f>
        <v/>
      </c>
    </row>
    <row customHeight="1" ht="12.95" r="31" s="72">
      <c r="A31" s="108">
        <f>A30+1</f>
        <v/>
      </c>
      <c r="B31" s="107" t="n">
        <v>0</v>
      </c>
      <c r="C31" s="107" t="n">
        <v>0</v>
      </c>
      <c r="D31" s="131">
        <f>IF((C31-B31)&lt;TIME(6,1,0),TIME(0,0,0),IF((C31-B31)&lt;TIME(9,31,0),$E$44,$E$45))</f>
        <v/>
      </c>
      <c r="E31" s="110">
        <f>September[[#This Row],[Ende]]-September[[#This Row],[Beginn]]-September[[#This Row],[Pause]]</f>
        <v/>
      </c>
      <c r="F31" s="110">
        <f>$F$6+SUM($E$8:September[[#This Row],[Arbeitszeit]])</f>
        <v/>
      </c>
      <c r="G31" s="111" t="n"/>
      <c r="H31" s="114">
        <f>IF(ISNUMBER(MATCH(September[[#This Row],[Bemerkung]],Setup!$X$73:$X$86,0)),0,VLOOKUP(WEEKDAY(A31,2),Wochenzeiten[],3,0))</f>
        <v/>
      </c>
      <c r="I31" s="114">
        <f>IF(ISNUMBER(LOOKUP(September[[#This Row],[Bemerkung]],Setup!$X$71:$X95)),0,September[[#This Row],[Ende]]-September[[#This Row],[Beginn]]-September[[#This Row],[Pause]]-September[[#This Row],[Berechnungshilfe1]])</f>
        <v/>
      </c>
    </row>
    <row customHeight="1" ht="12.95" r="32" s="72">
      <c r="A32" s="108">
        <f>A31+1</f>
        <v/>
      </c>
      <c r="B32" s="107" t="n">
        <v>0</v>
      </c>
      <c r="C32" s="107" t="n">
        <v>0</v>
      </c>
      <c r="D32" s="131">
        <f>IF((C32-B32)&lt;TIME(6,1,0),TIME(0,0,0),IF((C32-B32)&lt;TIME(9,31,0),$E$44,$E$45))</f>
        <v/>
      </c>
      <c r="E32" s="110">
        <f>September[[#This Row],[Ende]]-September[[#This Row],[Beginn]]-September[[#This Row],[Pause]]</f>
        <v/>
      </c>
      <c r="F32" s="110">
        <f>$F$6+SUM($E$8:September[[#This Row],[Arbeitszeit]])</f>
        <v/>
      </c>
      <c r="G32" s="111" t="n"/>
      <c r="H32" s="114">
        <f>IF(ISNUMBER(MATCH(September[[#This Row],[Bemerkung]],Setup!$X$73:$X$86,0)),0,VLOOKUP(WEEKDAY(A32,2),Wochenzeiten[],3,0))</f>
        <v/>
      </c>
      <c r="I32" s="114">
        <f>IF(ISNUMBER(LOOKUP(September[[#This Row],[Bemerkung]],Setup!$X$71:$X96)),0,September[[#This Row],[Ende]]-September[[#This Row],[Beginn]]-September[[#This Row],[Pause]]-September[[#This Row],[Berechnungshilfe1]])</f>
        <v/>
      </c>
    </row>
    <row customHeight="1" ht="12.95" r="33" s="72">
      <c r="A33" s="108">
        <f>A32+1</f>
        <v/>
      </c>
      <c r="B33" s="107" t="n">
        <v>0</v>
      </c>
      <c r="C33" s="107" t="n">
        <v>0</v>
      </c>
      <c r="D33" s="131">
        <f>IF((C33-B33)&lt;TIME(6,1,0),TIME(0,0,0),IF((C33-B33)&lt;TIME(9,31,0),$E$44,$E$45))</f>
        <v/>
      </c>
      <c r="E33" s="110">
        <f>September[[#This Row],[Ende]]-September[[#This Row],[Beginn]]-September[[#This Row],[Pause]]</f>
        <v/>
      </c>
      <c r="F33" s="110">
        <f>$F$6+SUM($E$8:September[[#This Row],[Arbeitszeit]])</f>
        <v/>
      </c>
      <c r="G33" s="111" t="n"/>
      <c r="H33" s="114">
        <f>IF(ISNUMBER(MATCH(September[[#This Row],[Bemerkung]],Setup!$X$73:$X$86,0)),0,VLOOKUP(WEEKDAY(A33,2),Wochenzeiten[],3,0))</f>
        <v/>
      </c>
      <c r="I33" s="114">
        <f>IF(ISNUMBER(LOOKUP(September[[#This Row],[Bemerkung]],Setup!$X$71:$X97)),0,September[[#This Row],[Ende]]-September[[#This Row],[Beginn]]-September[[#This Row],[Pause]]-September[[#This Row],[Berechnungshilfe1]])</f>
        <v/>
      </c>
    </row>
    <row customHeight="1" ht="12.95" r="34" s="72">
      <c r="A34" s="108">
        <f>A33+1</f>
        <v/>
      </c>
      <c r="B34" s="107" t="n">
        <v>0</v>
      </c>
      <c r="C34" s="107" t="n">
        <v>0</v>
      </c>
      <c r="D34" s="131">
        <f>IF((C34-B34)&lt;TIME(6,1,0),TIME(0,0,0),IF((C34-B34)&lt;TIME(9,31,0),$E$44,$E$45))</f>
        <v/>
      </c>
      <c r="E34" s="110">
        <f>September[[#This Row],[Ende]]-September[[#This Row],[Beginn]]-September[[#This Row],[Pause]]</f>
        <v/>
      </c>
      <c r="F34" s="110">
        <f>$F$6+SUM($E$8:September[[#This Row],[Arbeitszeit]])</f>
        <v/>
      </c>
      <c r="G34" s="111" t="n"/>
      <c r="H34" s="114">
        <f>IF(ISNUMBER(MATCH(September[[#This Row],[Bemerkung]],Setup!$X$73:$X$86,0)),0,VLOOKUP(WEEKDAY(A34,2),Wochenzeiten[],3,0))</f>
        <v/>
      </c>
      <c r="I34" s="114">
        <f>IF(ISNUMBER(LOOKUP(September[[#This Row],[Bemerkung]],Setup!$X$71:$X98)),0,September[[#This Row],[Ende]]-September[[#This Row],[Beginn]]-September[[#This Row],[Pause]]-September[[#This Row],[Berechnungshilfe1]])</f>
        <v/>
      </c>
    </row>
    <row customHeight="1" ht="12.75" r="35" s="72">
      <c r="A35" s="108">
        <f>A34+1</f>
        <v/>
      </c>
      <c r="B35" s="107" t="n">
        <v>0</v>
      </c>
      <c r="C35" s="107" t="n">
        <v>0</v>
      </c>
      <c r="D35" s="131">
        <f>IF((C35-B35)&lt;TIME(6,1,0),TIME(0,0,0),IF((C35-B35)&lt;TIME(9,31,0),$E$44,$E$45))</f>
        <v/>
      </c>
      <c r="E35" s="110">
        <f>September[[#This Row],[Ende]]-September[[#This Row],[Beginn]]-September[[#This Row],[Pause]]</f>
        <v/>
      </c>
      <c r="F35" s="110">
        <f>$F$6+SUM($E$8:September[[#This Row],[Arbeitszeit]])</f>
        <v/>
      </c>
      <c r="G35" s="111" t="n"/>
      <c r="H35" s="114">
        <f>IF(ISNUMBER(MATCH(September[[#This Row],[Bemerkung]],Setup!$X$73:$X$86,0)),0,VLOOKUP(WEEKDAY(A35,2),Wochenzeiten[],3,0))</f>
        <v/>
      </c>
      <c r="I35" s="114">
        <f>IF(ISNUMBER(LOOKUP(September[[#This Row],[Bemerkung]],Setup!$X$71:$X99)),0,September[[#This Row],[Ende]]-September[[#This Row],[Beginn]]-September[[#This Row],[Pause]]-September[[#This Row],[Berechnungshilfe1]])</f>
        <v/>
      </c>
    </row>
    <row customHeight="1" ht="12.75" r="36" s="72">
      <c r="A36" s="108">
        <f>A35+1</f>
        <v/>
      </c>
      <c r="B36" s="107" t="n">
        <v>0</v>
      </c>
      <c r="C36" s="107" t="n">
        <v>0</v>
      </c>
      <c r="D36" s="131">
        <f>IF((C36-B36)&lt;TIME(6,1,0),TIME(0,0,0),IF((C36-B36)&lt;TIME(9,31,0),$E$44,$E$45))</f>
        <v/>
      </c>
      <c r="E36" s="110">
        <f>September[[#This Row],[Ende]]-September[[#This Row],[Beginn]]-September[[#This Row],[Pause]]</f>
        <v/>
      </c>
      <c r="F36" s="110">
        <f>$F$6+SUM($E$8:September[[#This Row],[Arbeitszeit]])</f>
        <v/>
      </c>
      <c r="G36" s="111" t="n"/>
      <c r="H36" s="114">
        <f>IF(ISNUMBER(MATCH(September[[#This Row],[Bemerkung]],Setup!$X$73:$X$86,0)),0,VLOOKUP(WEEKDAY(A36,2),Wochenzeiten[],3,0))</f>
        <v/>
      </c>
      <c r="I36" s="114">
        <f>IF(ISNUMBER(LOOKUP(September[[#This Row],[Bemerkung]],Setup!$X$71:$X100)),0,September[[#This Row],[Ende]]-September[[#This Row],[Beginn]]-September[[#This Row],[Pause]]-September[[#This Row],[Berechnungshilfe1]])</f>
        <v/>
      </c>
    </row>
    <row customHeight="1" ht="12.75" r="37" s="72">
      <c r="A37" s="108">
        <f>A36+1</f>
        <v/>
      </c>
      <c r="B37" s="107" t="n">
        <v>0</v>
      </c>
      <c r="C37" s="107" t="n">
        <v>0</v>
      </c>
      <c r="D37" s="131">
        <f>IF((C37-B37)&lt;TIME(6,1,0),TIME(0,0,0),IF((C37-B37)&lt;TIME(9,31,0),$E$44,$E$45))</f>
        <v/>
      </c>
      <c r="E37" s="110">
        <f>September[[#This Row],[Ende]]-September[[#This Row],[Beginn]]-September[[#This Row],[Pause]]</f>
        <v/>
      </c>
      <c r="F37" s="110">
        <f>$F$6+SUM($E$8:September[[#This Row],[Arbeitszeit]])</f>
        <v/>
      </c>
      <c r="G37" s="111" t="n"/>
      <c r="H37" s="114">
        <f>IF(ISNUMBER(MATCH(September[[#This Row],[Bemerkung]],Setup!$X$73:$X$86,0)),0,VLOOKUP(WEEKDAY(A37,2),Wochenzeiten[],3,0))</f>
        <v/>
      </c>
      <c r="I37" s="114">
        <f>IF(ISNUMBER(LOOKUP(September[[#This Row],[Bemerkung]],Setup!$X$71:$X101)),0,September[[#This Row],[Ende]]-September[[#This Row],[Beginn]]-September[[#This Row],[Pause]]-September[[#This Row],[Berechnungshilfe1]])</f>
        <v/>
      </c>
    </row>
    <row customHeight="1" ht="12" r="38" s="72">
      <c r="A38" s="117" t="n"/>
      <c r="B38" s="117" t="n"/>
      <c r="C38" s="136" t="inlineStr">
        <is>
          <t>Übertrag in den Folgemonat:</t>
        </is>
      </c>
      <c r="D38" s="119" t="n"/>
      <c r="E38" s="119" t="n"/>
      <c r="F38" s="120">
        <f>SUM(September[Arbeitszeit])+$F$6-E46</f>
        <v/>
      </c>
      <c r="G38" s="121" t="n"/>
    </row>
    <row customHeight="1" ht="14.1" r="39" s="72">
      <c r="A39" s="122" t="inlineStr">
        <is>
          <t>Anmerkungen</t>
        </is>
      </c>
      <c r="B39" s="123" t="n"/>
      <c r="C39" s="124" t="n"/>
      <c r="D39" s="124" t="n"/>
      <c r="E39" s="124" t="n"/>
      <c r="F39" s="125" t="n"/>
      <c r="G39" s="124" t="n"/>
    </row>
    <row customHeight="1" ht="12.95" r="40" s="72">
      <c r="A40" s="126" t="inlineStr">
        <is>
          <t>Zeitgutschriften – pro Monat max. 25 Stunden (1.500 Min.);</t>
        </is>
      </c>
      <c r="E40" s="124" t="n"/>
      <c r="F40" s="124" t="n"/>
      <c r="G40" s="124" t="n"/>
    </row>
    <row customHeight="1" ht="12.95" r="41" s="72">
      <c r="A41" s="123" t="inlineStr">
        <is>
          <t>kumuliert max. 80 Stunden (4.800) Min.)</t>
        </is>
      </c>
      <c r="D41" s="124" t="n"/>
      <c r="E41" s="124" t="n"/>
      <c r="F41" s="124" t="n"/>
      <c r="G41" s="124" t="n"/>
    </row>
    <row customHeight="1" ht="12.95" r="42" s="72">
      <c r="A42" s="126" t="inlineStr">
        <is>
          <t>Zeitlastschriften – pro Monat max. 15 Stunden (900 Min.);</t>
        </is>
      </c>
      <c r="E42" s="124" t="n"/>
      <c r="F42" s="123" t="inlineStr">
        <is>
          <t>Unterschrift/Datum Beschäftigte/r</t>
        </is>
      </c>
    </row>
    <row customHeight="1" ht="12.95" r="43" s="72">
      <c r="A43" s="123" t="inlineStr">
        <is>
          <t>kumuliert max. 40 Stunden (2.400 Min.)</t>
        </is>
      </c>
      <c r="D43" s="124" t="n"/>
      <c r="E43" s="124" t="n"/>
      <c r="F43" s="124" t="n"/>
      <c r="G43" s="124" t="n"/>
    </row>
    <row customHeight="1" ht="12" r="44" s="72">
      <c r="A44" s="123" t="inlineStr">
        <is>
          <t>Pausenzeit 6-9 Stunden:</t>
        </is>
      </c>
      <c r="D44" s="124" t="n"/>
      <c r="E44" s="127">
        <f>Setup!C16</f>
        <v/>
      </c>
      <c r="F44" s="124" t="n"/>
      <c r="G44" s="124" t="n"/>
    </row>
    <row customHeight="1" ht="12" r="45" s="72">
      <c r="A45" s="123" t="inlineStr">
        <is>
          <t>Pausenzeit 9-10 Stunden</t>
        </is>
      </c>
      <c r="D45" s="124" t="n"/>
      <c r="E45" s="127">
        <f>Setup!C17</f>
        <v/>
      </c>
      <c r="F45" s="123" t="inlineStr">
        <is>
          <t>Kenntnisnahme Vorgesetzte/r</t>
        </is>
      </c>
    </row>
    <row customHeight="1" ht="12.95" r="46" s="72">
      <c r="A46" s="128" t="inlineStr">
        <is>
          <t>monatliche Arbeitszeit</t>
        </is>
      </c>
      <c r="D46" s="124" t="n"/>
      <c r="E46" s="134">
        <f>Setup!C14</f>
        <v/>
      </c>
      <c r="F46" s="123" t="n"/>
      <c r="G46" s="124" t="n"/>
    </row>
  </sheetData>
  <mergeCells count="16">
    <mergeCell ref="A1:C4"/>
    <mergeCell ref="F1:G1"/>
    <mergeCell ref="F2:G2"/>
    <mergeCell ref="F3:G3"/>
    <mergeCell ref="F4:G4"/>
    <mergeCell ref="C6:E6"/>
    <mergeCell ref="C38:E38"/>
    <mergeCell ref="A40:D40"/>
    <mergeCell ref="A41:C41"/>
    <mergeCell ref="A42:D42"/>
    <mergeCell ref="F42:G42"/>
    <mergeCell ref="A43:C43"/>
    <mergeCell ref="A44:C44"/>
    <mergeCell ref="A45:C45"/>
    <mergeCell ref="F45:G45"/>
    <mergeCell ref="A46:C46"/>
  </mergeCells>
  <conditionalFormatting sqref="A8:F37">
    <cfRule aboveAverage="0" bottom="0" dxfId="0" equalAverage="0" operator="equal" percent="0" priority="2" rank="0" text="" type="cellIs">
      <formula>0</formula>
    </cfRule>
  </conditionalFormatting>
  <printOptions gridLines="0" gridLinesSet="1" headings="0" horizontalCentered="0" verticalCentered="0"/>
  <pageMargins bottom="0.7875" footer="0.511805555555555" header="0.511805555555555" left="0.7" right="0.7" top="0.7875"/>
  <pageSetup blackAndWhite="0" copies="1" draft="0" firstPageNumber="0" fitToHeight="1" fitToWidth="1" horizontalDpi="300" orientation="portrait" pageOrder="downThenOver" paperSize="9" scale="100" useFirstPageNumber="0" verticalDpi="300"/>
  <tableParts count="1">
    <tablePart r:id="rId1"/>
  </tableParts>
</worksheet>
</file>

<file path=xl/worksheets/sheet1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O47"/>
  <sheetViews>
    <sheetView colorId="64" defaultGridColor="1" rightToLeft="0" showFormulas="0" showGridLines="1" showOutlineSymbols="1" showRowColHeaders="1" showZeros="1" tabSelected="0" topLeftCell="A1" view="normal" workbookViewId="0" zoomScale="100" zoomScaleNormal="100" zoomScalePageLayoutView="100">
      <selection activeCell="F29" activeCellId="0" pane="topLeft" sqref="F29"/>
    </sheetView>
  </sheetViews>
  <sheetFormatPr baseColWidth="8" defaultRowHeight="12.75" outlineLevelRow="0" zeroHeight="0"/>
  <cols>
    <col customWidth="1" max="1" min="1" style="96" width="11"/>
    <col customWidth="1" max="4" min="2" style="96" width="8.380000000000001"/>
    <col customWidth="1" max="5" min="5" style="96" width="9.880000000000001"/>
    <col customWidth="1" max="6" min="6" style="96" width="11.25"/>
    <col customWidth="1" max="7" min="7" style="96" width="13"/>
    <col customWidth="1" hidden="1" max="9" min="8" style="96" width="10.13"/>
    <col customWidth="1" max="13" min="10" style="96" width="11.13"/>
    <col customWidth="1" max="14" min="14" style="96" width="15.5"/>
    <col customWidth="1" max="1025" min="15" style="96" width="11.13"/>
  </cols>
  <sheetData>
    <row customHeight="1" ht="12.95" r="1" s="72">
      <c r="A1" s="97" t="inlineStr">
        <is>
          <t>ZEITERFASSUNGSBOGEN FÜR DIE GLEITENDE ARBEITSZEIT</t>
        </is>
      </c>
      <c r="E1" s="98" t="inlineStr">
        <is>
          <t>Name:</t>
        </is>
      </c>
      <c r="F1" s="99">
        <f>T(Setup!C10)</f>
        <v/>
      </c>
    </row>
    <row customHeight="1" ht="12.95" r="2" s="72">
      <c r="E2" s="98" t="inlineStr">
        <is>
          <t>Vorname:</t>
        </is>
      </c>
      <c r="F2" s="99">
        <f>T(Setup!C11)</f>
        <v/>
      </c>
    </row>
    <row customHeight="1" ht="17.1" r="3" s="72">
      <c r="E3" s="100" t="inlineStr">
        <is>
          <t>Dienststelle: </t>
        </is>
      </c>
      <c r="F3" s="99">
        <f>T(Setup!C12)</f>
        <v/>
      </c>
    </row>
    <row customHeight="1" ht="12.95" r="4" s="72">
      <c r="E4" s="98" t="inlineStr">
        <is>
          <t>Monat: </t>
        </is>
      </c>
      <c r="F4" s="101">
        <f>DATE(Setup!C13,10,1)</f>
        <v/>
      </c>
    </row>
    <row customHeight="1" ht="78.75" r="5" s="72">
      <c r="A5" s="102" t="inlineStr">
        <is>
          <t>Tag</t>
        </is>
      </c>
      <c r="B5" s="102" t="inlineStr">
        <is>
          <t>Beginn des Dienstes (frühestens 6:00 Uhr)</t>
        </is>
      </c>
      <c r="C5" s="102" t="inlineStr">
        <is>
          <t>Ende des Dienstes (spätestens 19:30 Uhr)</t>
        </is>
      </c>
      <c r="D5" s="102" t="inlineStr">
        <is>
          <t>Pause (mind. 30 Min. ab 6 Std. AZ, mind. 45 Min. ab 9 Std. AZ)</t>
        </is>
      </c>
      <c r="E5" s="103" t="inlineStr">
        <is>
          <t>Gegenüber Sollarb.zeit mehr/weniger 
(+/- hh:mm)</t>
        </is>
      </c>
      <c r="F5" s="103" t="inlineStr">
        <is>
          <t>Tägl. Fortschreibung d. zeitl. Über- u. Unterschreitung 
(+ / - hh:mm)</t>
        </is>
      </c>
      <c r="G5" s="104" t="inlineStr">
        <is>
          <t>Bemerkungen, z.B. 
U = Urlaub 
K = Krankheit 
B = Befreiung 
Zaus = Zeitausgleich 
D = Dienstreise 
kA = kein Arbeitstag</t>
        </is>
      </c>
      <c r="N5" s="105" t="n"/>
      <c r="O5" s="105" t="n"/>
    </row>
    <row customHeight="1" ht="12.95" r="6" s="72">
      <c r="A6" s="106" t="n"/>
      <c r="B6" s="106" t="n"/>
      <c r="C6" s="98" t="inlineStr">
        <is>
          <t>Übertrag aus dem Vormonat:</t>
        </is>
      </c>
      <c r="F6" s="135">
        <f>September!F38</f>
        <v/>
      </c>
      <c r="G6" s="98" t="n"/>
    </row>
    <row customHeight="1" hidden="1" ht="12.95" r="7" s="72">
      <c r="A7" s="108" t="inlineStr">
        <is>
          <t>Datum</t>
        </is>
      </c>
      <c r="B7" s="109" t="inlineStr">
        <is>
          <t>Beginn</t>
        </is>
      </c>
      <c r="C7" s="109" t="inlineStr">
        <is>
          <t>Ende</t>
        </is>
      </c>
      <c r="D7" s="109" t="inlineStr">
        <is>
          <t>Pause</t>
        </is>
      </c>
      <c r="E7" s="110" t="inlineStr">
        <is>
          <t>Arbeitszeit</t>
        </is>
      </c>
      <c r="F7" s="110" t="inlineStr">
        <is>
          <t>Zwischensumme</t>
        </is>
      </c>
      <c r="G7" s="111" t="inlineStr">
        <is>
          <t>Bemerkung</t>
        </is>
      </c>
      <c r="H7" s="105" t="inlineStr">
        <is>
          <t>Berechnungshilfe1</t>
        </is>
      </c>
      <c r="I7" s="105" t="inlineStr">
        <is>
          <t>Berechnungshilfe2</t>
        </is>
      </c>
    </row>
    <row customHeight="1" ht="12.95" r="8" s="72">
      <c r="A8" s="108">
        <f>F4</f>
        <v/>
      </c>
      <c r="B8" s="109" t="n">
        <v>0</v>
      </c>
      <c r="C8" s="109" t="n">
        <v>0</v>
      </c>
      <c r="D8" s="131">
        <f>IF((C8-B8)&lt;TIME(6,1,0),TIME(0,0,0),IF((C8-B8)&lt;TIME(9,31,0),$E$45,$E$46))</f>
        <v/>
      </c>
      <c r="E8" s="110">
        <f>Oktober[[#This Row],[Ende]]-Oktober[[#This Row],[Beginn]]-Oktober[[#This Row],[Pause]]</f>
        <v/>
      </c>
      <c r="F8" s="110">
        <f>$F$6+SUM($E$8:Oktober[[#This Row],[Arbeitszeit]])</f>
        <v/>
      </c>
      <c r="G8" s="111" t="n"/>
      <c r="H8" s="114">
        <f>IF(ISNUMBER(MATCH(Oktober[[#This Row],[Bemerkung]],Setup!$X$73:$X$86,0)),0,VLOOKUP(WEEKDAY(A8,2),Wochenzeiten[],3,0))</f>
        <v/>
      </c>
      <c r="I8" s="114">
        <f>IF(ISNUMBER(LOOKUP(Oktober[[#This Row],[Bemerkung]],Setup!$X$71:$X72)),0,Oktober[[#This Row],[Ende]]-Oktober[[#This Row],[Beginn]]-Oktober[[#This Row],[Pause]]-Oktober[[#This Row],[Berechnungshilfe1]])</f>
        <v/>
      </c>
    </row>
    <row customHeight="1" ht="12.95" r="9" s="72">
      <c r="A9" s="108">
        <f>A8+1</f>
        <v/>
      </c>
      <c r="B9" s="109" t="n">
        <v>0</v>
      </c>
      <c r="C9" s="109" t="n">
        <v>0</v>
      </c>
      <c r="D9" s="131">
        <f>IF((C9-B9)&lt;TIME(6,1,0),TIME(0,0,0),IF((C9-B9)&lt;TIME(9,31,0),$E$45,$E$46))</f>
        <v/>
      </c>
      <c r="E9" s="110">
        <f>Oktober[[#This Row],[Ende]]-Oktober[[#This Row],[Beginn]]-Oktober[[#This Row],[Pause]]</f>
        <v/>
      </c>
      <c r="F9" s="110">
        <f>$F$6+SUM($E$8:Oktober[[#This Row],[Arbeitszeit]])</f>
        <v/>
      </c>
      <c r="G9" s="111" t="n"/>
      <c r="H9" s="114">
        <f>IF(ISNUMBER(MATCH(Oktober[[#This Row],[Bemerkung]],Setup!$X$73:$X$86,0)),0,VLOOKUP(WEEKDAY(A9,2),Wochenzeiten[],3,0))</f>
        <v/>
      </c>
      <c r="I9" s="114">
        <f>IF(ISNUMBER(LOOKUP(Oktober[[#This Row],[Bemerkung]],Setup!$X$71:$X73)),0,Oktober[[#This Row],[Ende]]-Oktober[[#This Row],[Beginn]]-Oktober[[#This Row],[Pause]]-Oktober[[#This Row],[Berechnungshilfe1]])</f>
        <v/>
      </c>
    </row>
    <row customHeight="1" ht="12.95" r="10" s="72">
      <c r="A10" s="108">
        <f>A9+1</f>
        <v/>
      </c>
      <c r="B10" s="109" t="n">
        <v>0</v>
      </c>
      <c r="C10" s="109" t="n">
        <v>0</v>
      </c>
      <c r="D10" s="131">
        <f>IF((C10-B10)&lt;TIME(6,1,0),TIME(0,0,0),IF((C10-B10)&lt;TIME(9,31,0),$E$45,$E$46))</f>
        <v/>
      </c>
      <c r="E10" s="110">
        <f>Oktober[[#This Row],[Ende]]-Oktober[[#This Row],[Beginn]]-Oktober[[#This Row],[Pause]]</f>
        <v/>
      </c>
      <c r="F10" s="110">
        <f>$F$6+SUM($E$8:Oktober[[#This Row],[Arbeitszeit]])</f>
        <v/>
      </c>
      <c r="G10" s="137" t="inlineStr">
        <is>
          <t>Tag der Deutschen Einheit</t>
        </is>
      </c>
      <c r="H10" s="114">
        <f>IF(ISNUMBER(MATCH(Oktober[[#This Row],[Bemerkung]],Setup!$X$73:$X$86,0)),0,VLOOKUP(WEEKDAY(A10,2),Wochenzeiten[],3,0))</f>
        <v/>
      </c>
      <c r="I10" s="114">
        <f>IF(ISNUMBER(LOOKUP(Oktober[[#This Row],[Bemerkung]],Setup!$X$71:$X74)),0,Oktober[[#This Row],[Ende]]-Oktober[[#This Row],[Beginn]]-Oktober[[#This Row],[Pause]]-Oktober[[#This Row],[Berechnungshilfe1]])</f>
        <v/>
      </c>
    </row>
    <row customHeight="1" ht="12.95" r="11" s="72">
      <c r="A11" s="108">
        <f>A10+1</f>
        <v/>
      </c>
      <c r="B11" s="109" t="n">
        <v>0</v>
      </c>
      <c r="C11" s="109" t="n">
        <v>0</v>
      </c>
      <c r="D11" s="131">
        <f>IF((C11-B11)&lt;TIME(6,1,0),TIME(0,0,0),IF((C11-B11)&lt;TIME(9,31,0),$E$45,$E$46))</f>
        <v/>
      </c>
      <c r="E11" s="110">
        <f>Oktober[[#This Row],[Ende]]-Oktober[[#This Row],[Beginn]]-Oktober[[#This Row],[Pause]]</f>
        <v/>
      </c>
      <c r="F11" s="110">
        <f>$F$6+SUM($E$8:Oktober[[#This Row],[Arbeitszeit]])</f>
        <v/>
      </c>
      <c r="G11" s="111" t="n"/>
      <c r="H11" s="114">
        <f>IF(ISNUMBER(MATCH(Oktober[[#This Row],[Bemerkung]],Setup!$X$73:$X$86,0)),0,VLOOKUP(WEEKDAY(A11,2),Wochenzeiten[],3,0))</f>
        <v/>
      </c>
      <c r="I11" s="114">
        <f>IF(ISNUMBER(LOOKUP(Oktober[[#This Row],[Bemerkung]],Setup!$X$71:$X75)),0,Oktober[[#This Row],[Ende]]-Oktober[[#This Row],[Beginn]]-Oktober[[#This Row],[Pause]]-Oktober[[#This Row],[Berechnungshilfe1]])</f>
        <v/>
      </c>
    </row>
    <row customHeight="1" ht="12.95" r="12" s="72">
      <c r="A12" s="108">
        <f>A11+1</f>
        <v/>
      </c>
      <c r="B12" s="109" t="n">
        <v>0</v>
      </c>
      <c r="C12" s="109" t="n">
        <v>0</v>
      </c>
      <c r="D12" s="131">
        <f>IF((C12-B12)&lt;TIME(6,1,0),TIME(0,0,0),IF((C12-B12)&lt;TIME(9,31,0),$E$45,$E$46))</f>
        <v/>
      </c>
      <c r="E12" s="110">
        <f>Oktober[[#This Row],[Ende]]-Oktober[[#This Row],[Beginn]]-Oktober[[#This Row],[Pause]]</f>
        <v/>
      </c>
      <c r="F12" s="110">
        <f>$F$6+SUM($E$8:Oktober[[#This Row],[Arbeitszeit]])</f>
        <v/>
      </c>
      <c r="G12" s="111" t="n"/>
      <c r="H12" s="114">
        <f>IF(ISNUMBER(MATCH(Oktober[[#This Row],[Bemerkung]],Setup!$X$73:$X$86,0)),0,VLOOKUP(WEEKDAY(A12,2),Wochenzeiten[],3,0))</f>
        <v/>
      </c>
      <c r="I12" s="114">
        <f>IF(ISNUMBER(LOOKUP(Oktober[[#This Row],[Bemerkung]],Setup!$X$71:$X76)),0,Oktober[[#This Row],[Ende]]-Oktober[[#This Row],[Beginn]]-Oktober[[#This Row],[Pause]]-Oktober[[#This Row],[Berechnungshilfe1]])</f>
        <v/>
      </c>
    </row>
    <row customHeight="1" ht="12.95" r="13" s="72">
      <c r="A13" s="108">
        <f>A12+1</f>
        <v/>
      </c>
      <c r="B13" s="109" t="n">
        <v>0</v>
      </c>
      <c r="C13" s="109" t="n">
        <v>0</v>
      </c>
      <c r="D13" s="131">
        <f>IF((C13-B13)&lt;TIME(6,1,0),TIME(0,0,0),IF((C13-B13)&lt;TIME(9,31,0),$E$45,$E$46))</f>
        <v/>
      </c>
      <c r="E13" s="110">
        <f>Oktober[[#This Row],[Ende]]-Oktober[[#This Row],[Beginn]]-Oktober[[#This Row],[Pause]]</f>
        <v/>
      </c>
      <c r="F13" s="110">
        <f>$F$6+SUM($E$8:Oktober[[#This Row],[Arbeitszeit]])</f>
        <v/>
      </c>
      <c r="G13" s="137" t="n"/>
      <c r="H13" s="114">
        <f>IF(ISNUMBER(MATCH(Oktober[[#This Row],[Bemerkung]],Setup!$X$73:$X$86,0)),0,VLOOKUP(WEEKDAY(A13,2),Wochenzeiten[],3,0))</f>
        <v/>
      </c>
      <c r="I13" s="114">
        <f>IF(ISNUMBER(LOOKUP(Oktober[[#This Row],[Bemerkung]],Setup!$X$71:$X77)),0,Oktober[[#This Row],[Ende]]-Oktober[[#This Row],[Beginn]]-Oktober[[#This Row],[Pause]]-Oktober[[#This Row],[Berechnungshilfe1]])</f>
        <v/>
      </c>
    </row>
    <row customHeight="1" ht="12.95" r="14" s="72">
      <c r="A14" s="108">
        <f>A13+1</f>
        <v/>
      </c>
      <c r="B14" s="109" t="n">
        <v>0</v>
      </c>
      <c r="C14" s="109" t="n">
        <v>0</v>
      </c>
      <c r="D14" s="131">
        <f>IF((C14-B14)&lt;TIME(6,1,0),TIME(0,0,0),IF((C14-B14)&lt;TIME(9,31,0),$E$45,$E$46))</f>
        <v/>
      </c>
      <c r="E14" s="110">
        <f>Oktober[[#This Row],[Ende]]-Oktober[[#This Row],[Beginn]]-Oktober[[#This Row],[Pause]]</f>
        <v/>
      </c>
      <c r="F14" s="110">
        <f>$F$6+SUM($E$8:Oktober[[#This Row],[Arbeitszeit]])</f>
        <v/>
      </c>
      <c r="G14" s="111" t="n"/>
      <c r="H14" s="114">
        <f>IF(ISNUMBER(MATCH(Oktober[[#This Row],[Bemerkung]],Setup!$X$73:$X$86,0)),0,VLOOKUP(WEEKDAY(A14,2),Wochenzeiten[],3,0))</f>
        <v/>
      </c>
      <c r="I14" s="114">
        <f>IF(ISNUMBER(LOOKUP(Oktober[[#This Row],[Bemerkung]],Setup!$X$71:$X79)),0,Oktober[[#This Row],[Ende]]-Oktober[[#This Row],[Beginn]]-Oktober[[#This Row],[Pause]]-Oktober[[#This Row],[Berechnungshilfe1]])</f>
        <v/>
      </c>
    </row>
    <row customHeight="1" ht="12.95" r="15" s="72">
      <c r="A15" s="108">
        <f>A14+1</f>
        <v/>
      </c>
      <c r="B15" s="109" t="n">
        <v>0</v>
      </c>
      <c r="C15" s="109" t="n">
        <v>0</v>
      </c>
      <c r="D15" s="131">
        <f>IF((C15-B15)&lt;TIME(6,1,0),TIME(0,0,0),IF((C15-B15)&lt;TIME(9,31,0),$E$45,$E$46))</f>
        <v/>
      </c>
      <c r="E15" s="110">
        <f>Oktober[[#This Row],[Ende]]-Oktober[[#This Row],[Beginn]]-Oktober[[#This Row],[Pause]]</f>
        <v/>
      </c>
      <c r="F15" s="110">
        <f>$F$6+SUM($E$8:Oktober[[#This Row],[Arbeitszeit]])</f>
        <v/>
      </c>
      <c r="G15" s="111" t="n"/>
      <c r="H15" s="114">
        <f>IF(ISNUMBER(MATCH(Oktober[[#This Row],[Bemerkung]],Setup!$X$73:$X$86,0)),0,VLOOKUP(WEEKDAY(A15,2),Wochenzeiten[],3,0))</f>
        <v/>
      </c>
      <c r="I15" s="114">
        <f>IF(ISNUMBER(LOOKUP(Oktober[[#This Row],[Bemerkung]],Setup!$X$71:$X80)),0,Oktober[[#This Row],[Ende]]-Oktober[[#This Row],[Beginn]]-Oktober[[#This Row],[Pause]]-Oktober[[#This Row],[Berechnungshilfe1]])</f>
        <v/>
      </c>
    </row>
    <row customHeight="1" ht="12.95" r="16" s="72">
      <c r="A16" s="108">
        <f>A15+1</f>
        <v/>
      </c>
      <c r="B16" s="109" t="n">
        <v>0</v>
      </c>
      <c r="C16" s="109" t="n">
        <v>0</v>
      </c>
      <c r="D16" s="131">
        <f>IF((C16-B16)&lt;TIME(6,1,0),TIME(0,0,0),IF((C16-B16)&lt;TIME(9,31,0),$E$45,$E$46))</f>
        <v/>
      </c>
      <c r="E16" s="110">
        <f>Oktober[[#This Row],[Ende]]-Oktober[[#This Row],[Beginn]]-Oktober[[#This Row],[Pause]]</f>
        <v/>
      </c>
      <c r="F16" s="110">
        <f>$F$6+SUM($E$8:Oktober[[#This Row],[Arbeitszeit]])</f>
        <v/>
      </c>
      <c r="G16" s="111" t="n"/>
      <c r="H16" s="114">
        <f>IF(ISNUMBER(MATCH(Oktober[[#This Row],[Bemerkung]],Setup!$X$73:$X$86,0)),0,VLOOKUP(WEEKDAY(A16,2),Wochenzeiten[],3,0))</f>
        <v/>
      </c>
      <c r="I16" s="114">
        <f>IF(ISNUMBER(LOOKUP(Oktober[[#This Row],[Bemerkung]],Setup!$X$71:$X81)),0,Oktober[[#This Row],[Ende]]-Oktober[[#This Row],[Beginn]]-Oktober[[#This Row],[Pause]]-Oktober[[#This Row],[Berechnungshilfe1]])</f>
        <v/>
      </c>
    </row>
    <row customHeight="1" ht="12.95" r="17" s="72">
      <c r="A17" s="108">
        <f>A16+1</f>
        <v/>
      </c>
      <c r="B17" s="109" t="n">
        <v>0</v>
      </c>
      <c r="C17" s="109" t="n">
        <v>0</v>
      </c>
      <c r="D17" s="131">
        <f>IF((C17-B17)&lt;TIME(6,1,0),TIME(0,0,0),IF((C17-B17)&lt;TIME(9,31,0),$E$45,$E$46))</f>
        <v/>
      </c>
      <c r="E17" s="110">
        <f>Oktober[[#This Row],[Ende]]-Oktober[[#This Row],[Beginn]]-Oktober[[#This Row],[Pause]]</f>
        <v/>
      </c>
      <c r="F17" s="110">
        <f>$F$6+SUM($E$8:Oktober[[#This Row],[Arbeitszeit]])</f>
        <v/>
      </c>
      <c r="G17" s="111" t="n"/>
      <c r="H17" s="114">
        <f>IF(ISNUMBER(MATCH(Oktober[[#This Row],[Bemerkung]],Setup!$X$73:$X$86,0)),0,VLOOKUP(WEEKDAY(A17,2),Wochenzeiten[],3,0))</f>
        <v/>
      </c>
      <c r="I17" s="114">
        <f>IF(ISNUMBER(LOOKUP(Oktober[[#This Row],[Bemerkung]],Setup!$X$71:$X82)),0,Oktober[[#This Row],[Ende]]-Oktober[[#This Row],[Beginn]]-Oktober[[#This Row],[Pause]]-Oktober[[#This Row],[Berechnungshilfe1]])</f>
        <v/>
      </c>
    </row>
    <row customHeight="1" ht="12.95" r="18" s="72">
      <c r="A18" s="108">
        <f>A17+1</f>
        <v/>
      </c>
      <c r="B18" s="109" t="n">
        <v>0</v>
      </c>
      <c r="C18" s="109" t="n">
        <v>0</v>
      </c>
      <c r="D18" s="131">
        <f>IF((C18-B18)&lt;TIME(6,1,0),TIME(0,0,0),IF((C18-B18)&lt;TIME(9,31,0),$E$45,$E$46))</f>
        <v/>
      </c>
      <c r="E18" s="110">
        <f>Oktober[[#This Row],[Ende]]-Oktober[[#This Row],[Beginn]]-Oktober[[#This Row],[Pause]]</f>
        <v/>
      </c>
      <c r="F18" s="110">
        <f>$F$6+SUM($E$8:Oktober[[#This Row],[Arbeitszeit]])</f>
        <v/>
      </c>
      <c r="G18" s="111" t="n"/>
      <c r="H18" s="114">
        <f>IF(ISNUMBER(MATCH(Oktober[[#This Row],[Bemerkung]],Setup!$X$73:$X$86,0)),0,VLOOKUP(WEEKDAY(A18,2),Wochenzeiten[],3,0))</f>
        <v/>
      </c>
      <c r="I18" s="114">
        <f>IF(ISNUMBER(LOOKUP(Oktober[[#This Row],[Bemerkung]],Setup!$X$71:$X83)),0,Oktober[[#This Row],[Ende]]-Oktober[[#This Row],[Beginn]]-Oktober[[#This Row],[Pause]]-Oktober[[#This Row],[Berechnungshilfe1]])</f>
        <v/>
      </c>
    </row>
    <row customHeight="1" ht="12.95" r="19" s="72">
      <c r="A19" s="108">
        <f>A18+1</f>
        <v/>
      </c>
      <c r="B19" s="109" t="n">
        <v>0</v>
      </c>
      <c r="C19" s="109" t="n">
        <v>0</v>
      </c>
      <c r="D19" s="131">
        <f>IF((C19-B19)&lt;TIME(6,1,0),TIME(0,0,0),IF((C19-B19)&lt;TIME(9,31,0),$E$45,$E$46))</f>
        <v/>
      </c>
      <c r="E19" s="110">
        <f>Oktober[[#This Row],[Ende]]-Oktober[[#This Row],[Beginn]]-Oktober[[#This Row],[Pause]]</f>
        <v/>
      </c>
      <c r="F19" s="110">
        <f>$F$6+SUM($E$8:Oktober[[#This Row],[Arbeitszeit]])</f>
        <v/>
      </c>
      <c r="G19" s="111" t="n"/>
      <c r="H19" s="114">
        <f>IF(ISNUMBER(MATCH(Oktober[[#This Row],[Bemerkung]],Setup!$X$73:$X$86,0)),0,VLOOKUP(WEEKDAY(A19,2),Wochenzeiten[],3,0))</f>
        <v/>
      </c>
      <c r="I19" s="114">
        <f>IF(ISNUMBER(LOOKUP(Oktober[[#This Row],[Bemerkung]],Setup!$X$71:$X84)),0,Oktober[[#This Row],[Ende]]-Oktober[[#This Row],[Beginn]]-Oktober[[#This Row],[Pause]]-Oktober[[#This Row],[Berechnungshilfe1]])</f>
        <v/>
      </c>
    </row>
    <row customHeight="1" ht="12.95" r="20" s="72">
      <c r="A20" s="108">
        <f>A19+1</f>
        <v/>
      </c>
      <c r="B20" s="109" t="n">
        <v>0</v>
      </c>
      <c r="C20" s="109" t="n">
        <v>0</v>
      </c>
      <c r="D20" s="131">
        <f>IF((C20-B20)&lt;TIME(6,1,0),TIME(0,0,0),IF((C20-B20)&lt;TIME(9,31,0),$E$45,$E$46))</f>
        <v/>
      </c>
      <c r="E20" s="110">
        <f>Oktober[[#This Row],[Ende]]-Oktober[[#This Row],[Beginn]]-Oktober[[#This Row],[Pause]]</f>
        <v/>
      </c>
      <c r="F20" s="110">
        <f>$F$6+SUM($E$8:Oktober[[#This Row],[Arbeitszeit]])</f>
        <v/>
      </c>
      <c r="G20" s="111" t="n"/>
      <c r="H20" s="114">
        <f>IF(ISNUMBER(MATCH(Oktober[[#This Row],[Bemerkung]],Setup!$X$73:$X$86,0)),0,VLOOKUP(WEEKDAY(A20,2),Wochenzeiten[],3,0))</f>
        <v/>
      </c>
      <c r="I20" s="114">
        <f>IF(ISNUMBER(LOOKUP(Oktober[[#This Row],[Bemerkung]],Setup!$X$71:$X85)),0,Oktober[[#This Row],[Ende]]-Oktober[[#This Row],[Beginn]]-Oktober[[#This Row],[Pause]]-Oktober[[#This Row],[Berechnungshilfe1]])</f>
        <v/>
      </c>
    </row>
    <row customHeight="1" ht="12.95" r="21" s="72">
      <c r="A21" s="108">
        <f>A20+1</f>
        <v/>
      </c>
      <c r="B21" s="109" t="n">
        <v>0</v>
      </c>
      <c r="C21" s="109" t="n">
        <v>0</v>
      </c>
      <c r="D21" s="131">
        <f>IF((C21-B21)&lt;TIME(6,1,0),TIME(0,0,0),IF((C21-B21)&lt;TIME(9,31,0),$E$45,$E$46))</f>
        <v/>
      </c>
      <c r="E21" s="110">
        <f>Oktober[[#This Row],[Ende]]-Oktober[[#This Row],[Beginn]]-Oktober[[#This Row],[Pause]]</f>
        <v/>
      </c>
      <c r="F21" s="110">
        <f>$F$6+SUM($E$8:Oktober[[#This Row],[Arbeitszeit]])</f>
        <v/>
      </c>
      <c r="G21" s="111" t="n"/>
      <c r="H21" s="114">
        <f>IF(ISNUMBER(MATCH(Oktober[[#This Row],[Bemerkung]],Setup!$X$73:$X$86,0)),0,VLOOKUP(WEEKDAY(A21,2),Wochenzeiten[],3,0))</f>
        <v/>
      </c>
      <c r="I21" s="114">
        <f>IF(ISNUMBER(LOOKUP(Oktober[[#This Row],[Bemerkung]],Setup!$X$71:$X86)),0,Oktober[[#This Row],[Ende]]-Oktober[[#This Row],[Beginn]]-Oktober[[#This Row],[Pause]]-Oktober[[#This Row],[Berechnungshilfe1]])</f>
        <v/>
      </c>
    </row>
    <row customHeight="1" ht="12.95" r="22" s="72">
      <c r="A22" s="108">
        <f>A21+1</f>
        <v/>
      </c>
      <c r="B22" s="109" t="n">
        <v>0</v>
      </c>
      <c r="C22" s="109" t="n">
        <v>0</v>
      </c>
      <c r="D22" s="131">
        <f>IF((C22-B22)&lt;TIME(6,1,0),TIME(0,0,0),IF((C22-B22)&lt;TIME(9,31,0),$E$45,$E$46))</f>
        <v/>
      </c>
      <c r="E22" s="110">
        <f>Oktober[[#This Row],[Ende]]-Oktober[[#This Row],[Beginn]]-Oktober[[#This Row],[Pause]]</f>
        <v/>
      </c>
      <c r="F22" s="110">
        <f>$F$6+SUM($E$8:Oktober[[#This Row],[Arbeitszeit]])</f>
        <v/>
      </c>
      <c r="G22" s="111" t="n"/>
      <c r="H22" s="114">
        <f>IF(ISNUMBER(MATCH(Oktober[[#This Row],[Bemerkung]],Setup!$X$73:$X$86,0)),0,VLOOKUP(WEEKDAY(A22,2),Wochenzeiten[],3,0))</f>
        <v/>
      </c>
      <c r="I22" s="114">
        <f>IF(ISNUMBER(LOOKUP(Oktober[[#This Row],[Bemerkung]],Setup!$X$71:$X87)),0,Oktober[[#This Row],[Ende]]-Oktober[[#This Row],[Beginn]]-Oktober[[#This Row],[Pause]]-Oktober[[#This Row],[Berechnungshilfe1]])</f>
        <v/>
      </c>
    </row>
    <row customHeight="1" ht="12.95" r="23" s="72">
      <c r="A23" s="108">
        <f>A22+1</f>
        <v/>
      </c>
      <c r="B23" s="109" t="n">
        <v>0</v>
      </c>
      <c r="C23" s="109" t="n">
        <v>0</v>
      </c>
      <c r="D23" s="131">
        <f>IF((C23-B23)&lt;TIME(6,1,0),TIME(0,0,0),IF((C23-B23)&lt;TIME(9,31,0),$E$45,$E$46))</f>
        <v/>
      </c>
      <c r="E23" s="110">
        <f>Oktober[[#This Row],[Ende]]-Oktober[[#This Row],[Beginn]]-Oktober[[#This Row],[Pause]]</f>
        <v/>
      </c>
      <c r="F23" s="110">
        <f>$F$6+SUM($E$8:Oktober[[#This Row],[Arbeitszeit]])</f>
        <v/>
      </c>
      <c r="G23" s="111" t="n"/>
      <c r="H23" s="114">
        <f>IF(ISNUMBER(MATCH(Oktober[[#This Row],[Bemerkung]],Setup!$X$73:$X$86,0)),0,VLOOKUP(WEEKDAY(A23,2),Wochenzeiten[],3,0))</f>
        <v/>
      </c>
      <c r="I23" s="114">
        <f>IF(ISNUMBER(LOOKUP(Oktober[[#This Row],[Bemerkung]],Setup!$X$71:$X87)),0,Oktober[[#This Row],[Ende]]-Oktober[[#This Row],[Beginn]]-Oktober[[#This Row],[Pause]]-Oktober[[#This Row],[Berechnungshilfe1]])</f>
        <v/>
      </c>
    </row>
    <row customHeight="1" ht="12.95" r="24" s="72">
      <c r="A24" s="108">
        <f>A23+1</f>
        <v/>
      </c>
      <c r="B24" s="109" t="n">
        <v>0</v>
      </c>
      <c r="C24" s="109" t="n">
        <v>0</v>
      </c>
      <c r="D24" s="131">
        <f>IF((C24-B24)&lt;TIME(6,1,0),TIME(0,0,0),IF((C24-B24)&lt;TIME(9,31,0),$E$45,$E$46))</f>
        <v/>
      </c>
      <c r="E24" s="110">
        <f>Oktober[[#This Row],[Ende]]-Oktober[[#This Row],[Beginn]]-Oktober[[#This Row],[Pause]]</f>
        <v/>
      </c>
      <c r="F24" s="110">
        <f>$F$6+SUM($E$8:Oktober[[#This Row],[Arbeitszeit]])</f>
        <v/>
      </c>
      <c r="G24" s="111" t="n"/>
      <c r="H24" s="114">
        <f>IF(ISNUMBER(MATCH(Oktober[[#This Row],[Bemerkung]],Setup!$X$73:$X$86,0)),0,VLOOKUP(WEEKDAY(A24,2),Wochenzeiten[],3,0))</f>
        <v/>
      </c>
      <c r="I24" s="114">
        <f>IF(ISNUMBER(LOOKUP(Oktober[[#This Row],[Bemerkung]],Setup!$X$71:$X88)),0,Oktober[[#This Row],[Ende]]-Oktober[[#This Row],[Beginn]]-Oktober[[#This Row],[Pause]]-Oktober[[#This Row],[Berechnungshilfe1]])</f>
        <v/>
      </c>
    </row>
    <row customHeight="1" ht="12.95" r="25" s="72">
      <c r="A25" s="108">
        <f>A24+1</f>
        <v/>
      </c>
      <c r="B25" s="109" t="n">
        <v>0</v>
      </c>
      <c r="C25" s="109" t="n">
        <v>0</v>
      </c>
      <c r="D25" s="131">
        <f>IF((C25-B25)&lt;TIME(6,1,0),TIME(0,0,0),IF((C25-B25)&lt;TIME(9,31,0),$E$45,$E$46))</f>
        <v/>
      </c>
      <c r="E25" s="110">
        <f>Oktober[[#This Row],[Ende]]-Oktober[[#This Row],[Beginn]]-Oktober[[#This Row],[Pause]]</f>
        <v/>
      </c>
      <c r="F25" s="110">
        <f>$F$6+SUM($E$8:Oktober[[#This Row],[Arbeitszeit]])</f>
        <v/>
      </c>
      <c r="G25" s="111" t="n"/>
      <c r="H25" s="114">
        <f>IF(ISNUMBER(MATCH(Oktober[[#This Row],[Bemerkung]],Setup!$X$73:$X$86,0)),0,VLOOKUP(WEEKDAY(A25,2),Wochenzeiten[],3,0))</f>
        <v/>
      </c>
      <c r="I25" s="114">
        <f>IF(ISNUMBER(LOOKUP(Oktober[[#This Row],[Bemerkung]],Setup!$X$71:$X89)),0,Oktober[[#This Row],[Ende]]-Oktober[[#This Row],[Beginn]]-Oktober[[#This Row],[Pause]]-Oktober[[#This Row],[Berechnungshilfe1]])</f>
        <v/>
      </c>
    </row>
    <row customHeight="1" ht="12.95" r="26" s="72">
      <c r="A26" s="108">
        <f>A25+1</f>
        <v/>
      </c>
      <c r="B26" s="109" t="n">
        <v>0</v>
      </c>
      <c r="C26" s="109" t="n">
        <v>0</v>
      </c>
      <c r="D26" s="131">
        <f>IF((C26-B26)&lt;TIME(6,1,0),TIME(0,0,0),IF((C26-B26)&lt;TIME(9,31,0),$E$45,$E$46))</f>
        <v/>
      </c>
      <c r="E26" s="110">
        <f>Oktober[[#This Row],[Ende]]-Oktober[[#This Row],[Beginn]]-Oktober[[#This Row],[Pause]]</f>
        <v/>
      </c>
      <c r="F26" s="110">
        <f>$F$6+SUM($E$8:Oktober[[#This Row],[Arbeitszeit]])</f>
        <v/>
      </c>
      <c r="G26" s="111" t="n"/>
      <c r="H26" s="114">
        <f>IF(ISNUMBER(MATCH(Oktober[[#This Row],[Bemerkung]],Setup!$X$73:$X$86,0)),0,VLOOKUP(WEEKDAY(A26,2),Wochenzeiten[],3,0))</f>
        <v/>
      </c>
      <c r="I26" s="114">
        <f>IF(ISNUMBER(LOOKUP(Oktober[[#This Row],[Bemerkung]],Setup!$X$71:$X90)),0,Oktober[[#This Row],[Ende]]-Oktober[[#This Row],[Beginn]]-Oktober[[#This Row],[Pause]]-Oktober[[#This Row],[Berechnungshilfe1]])</f>
        <v/>
      </c>
    </row>
    <row customHeight="1" ht="12.95" r="27" s="72">
      <c r="A27" s="108">
        <f>A26+1</f>
        <v/>
      </c>
      <c r="B27" s="109" t="n">
        <v>0</v>
      </c>
      <c r="C27" s="109" t="n">
        <v>0</v>
      </c>
      <c r="D27" s="131">
        <f>IF((C27-B27)&lt;TIME(6,1,0),TIME(0,0,0),IF((C27-B27)&lt;TIME(9,31,0),$E$45,$E$46))</f>
        <v/>
      </c>
      <c r="E27" s="110">
        <f>Oktober[[#This Row],[Ende]]-Oktober[[#This Row],[Beginn]]-Oktober[[#This Row],[Pause]]</f>
        <v/>
      </c>
      <c r="F27" s="110">
        <f>$F$6+SUM($E$8:Oktober[[#This Row],[Arbeitszeit]])</f>
        <v/>
      </c>
      <c r="G27" s="111" t="n"/>
      <c r="H27" s="114">
        <f>IF(ISNUMBER(MATCH(Oktober[[#This Row],[Bemerkung]],Setup!$X$73:$X$86,0)),0,VLOOKUP(WEEKDAY(A27,2),Wochenzeiten[],3,0))</f>
        <v/>
      </c>
      <c r="I27" s="114">
        <f>IF(ISNUMBER(LOOKUP(Oktober[[#This Row],[Bemerkung]],Setup!$X$71:$X91)),0,Oktober[[#This Row],[Ende]]-Oktober[[#This Row],[Beginn]]-Oktober[[#This Row],[Pause]]-Oktober[[#This Row],[Berechnungshilfe1]])</f>
        <v/>
      </c>
    </row>
    <row customHeight="1" ht="12.95" r="28" s="72">
      <c r="A28" s="108">
        <f>A27+1</f>
        <v/>
      </c>
      <c r="B28" s="109" t="n">
        <v>0</v>
      </c>
      <c r="C28" s="109" t="n">
        <v>0</v>
      </c>
      <c r="D28" s="131">
        <f>IF((C28-B28)&lt;TIME(6,1,0),TIME(0,0,0),IF((C28-B28)&lt;TIME(9,31,0),$E$45,$E$46))</f>
        <v/>
      </c>
      <c r="E28" s="110">
        <f>Oktober[[#This Row],[Ende]]-Oktober[[#This Row],[Beginn]]-Oktober[[#This Row],[Pause]]</f>
        <v/>
      </c>
      <c r="F28" s="110">
        <f>$F$6+SUM($E$8:Oktober[[#This Row],[Arbeitszeit]])</f>
        <v/>
      </c>
      <c r="G28" s="111" t="n"/>
      <c r="H28" s="114">
        <f>IF(ISNUMBER(MATCH(Oktober[[#This Row],[Bemerkung]],Setup!$X$73:$X$86,0)),0,VLOOKUP(WEEKDAY(A28,2),Wochenzeiten[],3,0))</f>
        <v/>
      </c>
      <c r="I28" s="114">
        <f>IF(ISNUMBER(LOOKUP(Oktober[[#This Row],[Bemerkung]],Setup!$X$71:$X92)),0,Oktober[[#This Row],[Ende]]-Oktober[[#This Row],[Beginn]]-Oktober[[#This Row],[Pause]]-Oktober[[#This Row],[Berechnungshilfe1]])</f>
        <v/>
      </c>
    </row>
    <row customHeight="1" ht="12.95" r="29" s="72">
      <c r="A29" s="108">
        <f>A28+1</f>
        <v/>
      </c>
      <c r="B29" s="109" t="n">
        <v>0</v>
      </c>
      <c r="C29" s="109" t="n">
        <v>0</v>
      </c>
      <c r="D29" s="131">
        <f>IF((C29-B29)&lt;TIME(6,1,0),TIME(0,0,0),IF((C29-B29)&lt;TIME(9,31,0),$E$45,$E$46))</f>
        <v/>
      </c>
      <c r="E29" s="110">
        <f>Oktober[[#This Row],[Ende]]-Oktober[[#This Row],[Beginn]]-Oktober[[#This Row],[Pause]]</f>
        <v/>
      </c>
      <c r="F29" s="110">
        <f>$F$6+SUM($E$8:Oktober[[#This Row],[Arbeitszeit]])</f>
        <v/>
      </c>
      <c r="G29" s="111" t="n"/>
      <c r="H29" s="114">
        <f>IF(ISNUMBER(MATCH(Oktober[[#This Row],[Bemerkung]],Setup!$X$73:$X$86,0)),0,VLOOKUP(WEEKDAY(A29,2),Wochenzeiten[],3,0))</f>
        <v/>
      </c>
      <c r="I29" s="114">
        <f>IF(ISNUMBER(LOOKUP(Oktober[[#This Row],[Bemerkung]],Setup!$X$71:$X93)),0,Oktober[[#This Row],[Ende]]-Oktober[[#This Row],[Beginn]]-Oktober[[#This Row],[Pause]]-Oktober[[#This Row],[Berechnungshilfe1]])</f>
        <v/>
      </c>
    </row>
    <row customHeight="1" ht="12.95" r="30" s="72">
      <c r="A30" s="108">
        <f>A29+1</f>
        <v/>
      </c>
      <c r="B30" s="109" t="n">
        <v>0</v>
      </c>
      <c r="C30" s="109" t="n">
        <v>0</v>
      </c>
      <c r="D30" s="131">
        <f>IF((C30-B30)&lt;TIME(6,1,0),TIME(0,0,0),IF((C30-B30)&lt;TIME(9,31,0),$E$45,$E$46))</f>
        <v/>
      </c>
      <c r="E30" s="110">
        <f>Oktober[[#This Row],[Ende]]-Oktober[[#This Row],[Beginn]]-Oktober[[#This Row],[Pause]]</f>
        <v/>
      </c>
      <c r="F30" s="110">
        <f>$F$6+SUM($E$8:Oktober[[#This Row],[Arbeitszeit]])</f>
        <v/>
      </c>
      <c r="G30" s="111" t="n"/>
      <c r="H30" s="114">
        <f>IF(ISNUMBER(MATCH(Oktober[[#This Row],[Bemerkung]],Setup!$X$73:$X$86,0)),0,VLOOKUP(WEEKDAY(A30,2),Wochenzeiten[],3,0))</f>
        <v/>
      </c>
      <c r="I30" s="114">
        <f>IF(ISNUMBER(LOOKUP(Oktober[[#This Row],[Bemerkung]],Setup!$X$71:$X94)),0,Oktober[[#This Row],[Ende]]-Oktober[[#This Row],[Beginn]]-Oktober[[#This Row],[Pause]]-Oktober[[#This Row],[Berechnungshilfe1]])</f>
        <v/>
      </c>
    </row>
    <row customHeight="1" ht="12.95" r="31" s="72">
      <c r="A31" s="108">
        <f>A30+1</f>
        <v/>
      </c>
      <c r="B31" s="109" t="n">
        <v>0</v>
      </c>
      <c r="C31" s="109" t="n">
        <v>0</v>
      </c>
      <c r="D31" s="131">
        <f>IF((C31-B31)&lt;TIME(6,1,0),TIME(0,0,0),IF((C31-B31)&lt;TIME(9,31,0),$E$45,$E$46))</f>
        <v/>
      </c>
      <c r="E31" s="110">
        <f>Oktober[[#This Row],[Ende]]-Oktober[[#This Row],[Beginn]]-Oktober[[#This Row],[Pause]]</f>
        <v/>
      </c>
      <c r="F31" s="110">
        <f>$F$6+SUM($E$8:Oktober[[#This Row],[Arbeitszeit]])</f>
        <v/>
      </c>
      <c r="G31" s="111" t="n"/>
      <c r="H31" s="114">
        <f>IF(ISNUMBER(MATCH(Oktober[[#This Row],[Bemerkung]],Setup!$X$73:$X$86,0)),0,VLOOKUP(WEEKDAY(A31,2),Wochenzeiten[],3,0))</f>
        <v/>
      </c>
      <c r="I31" s="114">
        <f>IF(ISNUMBER(LOOKUP(Oktober[[#This Row],[Bemerkung]],Setup!$X$71:$X95)),0,Oktober[[#This Row],[Ende]]-Oktober[[#This Row],[Beginn]]-Oktober[[#This Row],[Pause]]-Oktober[[#This Row],[Berechnungshilfe1]])</f>
        <v/>
      </c>
    </row>
    <row customHeight="1" ht="12.95" r="32" s="72">
      <c r="A32" s="108">
        <f>A31+1</f>
        <v/>
      </c>
      <c r="B32" s="109" t="n">
        <v>0</v>
      </c>
      <c r="C32" s="109" t="n">
        <v>0</v>
      </c>
      <c r="D32" s="131">
        <f>IF((C32-B32)&lt;TIME(6,1,0),TIME(0,0,0),IF((C32-B32)&lt;TIME(9,31,0),$E$45,$E$46))</f>
        <v/>
      </c>
      <c r="E32" s="110">
        <f>Oktober[[#This Row],[Ende]]-Oktober[[#This Row],[Beginn]]-Oktober[[#This Row],[Pause]]</f>
        <v/>
      </c>
      <c r="F32" s="110">
        <f>$F$6+SUM($E$8:Oktober[[#This Row],[Arbeitszeit]])</f>
        <v/>
      </c>
      <c r="G32" s="111" t="n"/>
      <c r="H32" s="114">
        <f>IF(ISNUMBER(MATCH(Oktober[[#This Row],[Bemerkung]],Setup!$X$73:$X$86,0)),0,VLOOKUP(WEEKDAY(A32,2),Wochenzeiten[],3,0))</f>
        <v/>
      </c>
      <c r="I32" s="114">
        <f>IF(ISNUMBER(LOOKUP(Oktober[[#This Row],[Bemerkung]],Setup!$X$71:$X96)),0,Oktober[[#This Row],[Ende]]-Oktober[[#This Row],[Beginn]]-Oktober[[#This Row],[Pause]]-Oktober[[#This Row],[Berechnungshilfe1]])</f>
        <v/>
      </c>
    </row>
    <row customHeight="1" ht="12.95" r="33" s="72">
      <c r="A33" s="108">
        <f>A32+1</f>
        <v/>
      </c>
      <c r="B33" s="109" t="n">
        <v>0</v>
      </c>
      <c r="C33" s="109" t="n">
        <v>0</v>
      </c>
      <c r="D33" s="131">
        <f>IF((C33-B33)&lt;TIME(6,1,0),TIME(0,0,0),IF((C33-B33)&lt;TIME(9,31,0),$E$45,$E$46))</f>
        <v/>
      </c>
      <c r="E33" s="110">
        <f>Oktober[[#This Row],[Ende]]-Oktober[[#This Row],[Beginn]]-Oktober[[#This Row],[Pause]]</f>
        <v/>
      </c>
      <c r="F33" s="110">
        <f>$F$6+SUM($E$8:Oktober[[#This Row],[Arbeitszeit]])</f>
        <v/>
      </c>
      <c r="G33" s="111" t="n"/>
      <c r="H33" s="114">
        <f>IF(ISNUMBER(MATCH(Oktober[[#This Row],[Bemerkung]],Setup!$X$73:$X$86,0)),0,VLOOKUP(WEEKDAY(A33,2),Wochenzeiten[],3,0))</f>
        <v/>
      </c>
      <c r="I33" s="114">
        <f>IF(ISNUMBER(LOOKUP(Oktober[[#This Row],[Bemerkung]],Setup!$X$71:$X97)),0,Oktober[[#This Row],[Ende]]-Oktober[[#This Row],[Beginn]]-Oktober[[#This Row],[Pause]]-Oktober[[#This Row],[Berechnungshilfe1]])</f>
        <v/>
      </c>
    </row>
    <row customHeight="1" ht="12.95" r="34" s="72">
      <c r="A34" s="108">
        <f>A33+1</f>
        <v/>
      </c>
      <c r="B34" s="109" t="n">
        <v>0</v>
      </c>
      <c r="C34" s="109" t="n">
        <v>0</v>
      </c>
      <c r="D34" s="131">
        <f>IF((C34-B34)&lt;TIME(6,1,0),TIME(0,0,0),IF((C34-B34)&lt;TIME(9,31,0),$E$45,$E$46))</f>
        <v/>
      </c>
      <c r="E34" s="110">
        <f>Oktober[[#This Row],[Ende]]-Oktober[[#This Row],[Beginn]]-Oktober[[#This Row],[Pause]]</f>
        <v/>
      </c>
      <c r="F34" s="110">
        <f>$F$6+SUM($E$8:Oktober[[#This Row],[Arbeitszeit]])</f>
        <v/>
      </c>
      <c r="G34" s="111" t="n"/>
      <c r="H34" s="114">
        <f>IF(ISNUMBER(MATCH(Oktober[[#This Row],[Bemerkung]],Setup!$X$73:$X$86,0)),0,VLOOKUP(WEEKDAY(A34,2),Wochenzeiten[],3,0))</f>
        <v/>
      </c>
      <c r="I34" s="114">
        <f>IF(ISNUMBER(LOOKUP(Oktober[[#This Row],[Bemerkung]],Setup!$X$71:$X98)),0,Oktober[[#This Row],[Ende]]-Oktober[[#This Row],[Beginn]]-Oktober[[#This Row],[Pause]]-Oktober[[#This Row],[Berechnungshilfe1]])</f>
        <v/>
      </c>
    </row>
    <row customHeight="1" ht="12.75" r="35" s="72">
      <c r="A35" s="108">
        <f>A34+1</f>
        <v/>
      </c>
      <c r="B35" s="109" t="n">
        <v>0</v>
      </c>
      <c r="C35" s="109" t="n">
        <v>0</v>
      </c>
      <c r="D35" s="131">
        <f>IF((C35-B35)&lt;TIME(6,1,0),TIME(0,0,0),IF((C35-B35)&lt;TIME(9,31,0),$E$45,$E$46))</f>
        <v/>
      </c>
      <c r="E35" s="110">
        <f>Oktober[[#This Row],[Ende]]-Oktober[[#This Row],[Beginn]]-Oktober[[#This Row],[Pause]]</f>
        <v/>
      </c>
      <c r="F35" s="110">
        <f>$F$6+SUM($E$8:Oktober[[#This Row],[Arbeitszeit]])</f>
        <v/>
      </c>
      <c r="G35" s="111" t="n"/>
      <c r="H35" s="114">
        <f>IF(ISNUMBER(MATCH(Oktober[[#This Row],[Bemerkung]],Setup!$X$73:$X$86,0)),0,VLOOKUP(WEEKDAY(A35,2),Wochenzeiten[],3,0))</f>
        <v/>
      </c>
      <c r="I35" s="114">
        <f>IF(ISNUMBER(LOOKUP(Oktober[[#This Row],[Bemerkung]],Setup!$X$71:$X99)),0,Oktober[[#This Row],[Ende]]-Oktober[[#This Row],[Beginn]]-Oktober[[#This Row],[Pause]]-Oktober[[#This Row],[Berechnungshilfe1]])</f>
        <v/>
      </c>
    </row>
    <row customHeight="1" ht="12.75" r="36" s="72">
      <c r="A36" s="108">
        <f>A35+1</f>
        <v/>
      </c>
      <c r="B36" s="109" t="n">
        <v>0</v>
      </c>
      <c r="C36" s="109" t="n">
        <v>0</v>
      </c>
      <c r="D36" s="131">
        <f>IF((C36-B36)&lt;TIME(6,1,0),TIME(0,0,0),IF((C36-B36)&lt;TIME(9,31,0),$E$45,$E$46))</f>
        <v/>
      </c>
      <c r="E36" s="110">
        <f>Oktober[[#This Row],[Ende]]-Oktober[[#This Row],[Beginn]]-Oktober[[#This Row],[Pause]]</f>
        <v/>
      </c>
      <c r="F36" s="110">
        <f>$F$6+SUM($E$8:Oktober[[#This Row],[Arbeitszeit]])</f>
        <v/>
      </c>
      <c r="G36" s="111" t="n"/>
      <c r="H36" s="114">
        <f>IF(ISNUMBER(MATCH(Oktober[[#This Row],[Bemerkung]],Setup!$X$73:$X$86,0)),0,VLOOKUP(WEEKDAY(A36,2),Wochenzeiten[],3,0))</f>
        <v/>
      </c>
      <c r="I36" s="114">
        <f>IF(ISNUMBER(LOOKUP(Oktober[[#This Row],[Bemerkung]],Setup!$X$71:$X100)),0,Oktober[[#This Row],[Ende]]-Oktober[[#This Row],[Beginn]]-Oktober[[#This Row],[Pause]]-Oktober[[#This Row],[Berechnungshilfe1]])</f>
        <v/>
      </c>
    </row>
    <row customHeight="1" ht="12.75" r="37" s="72">
      <c r="A37" s="108">
        <f>A36+1</f>
        <v/>
      </c>
      <c r="B37" s="109" t="n">
        <v>0</v>
      </c>
      <c r="C37" s="109" t="n">
        <v>0</v>
      </c>
      <c r="D37" s="131">
        <f>IF((C37-B37)&lt;TIME(6,1,0),TIME(0,0,0),IF((C37-B37)&lt;TIME(9,31,0),$E$45,$E$46))</f>
        <v/>
      </c>
      <c r="E37" s="110">
        <f>Oktober[[#This Row],[Ende]]-Oktober[[#This Row],[Beginn]]-Oktober[[#This Row],[Pause]]</f>
        <v/>
      </c>
      <c r="F37" s="110">
        <f>$F$6+SUM($E$8:Oktober[[#This Row],[Arbeitszeit]])</f>
        <v/>
      </c>
      <c r="G37" s="111" t="n"/>
      <c r="H37" s="114">
        <f>IF(ISNUMBER(MATCH(Oktober[[#This Row],[Bemerkung]],Setup!$X$73:$X$86,0)),0,VLOOKUP(WEEKDAY(A37,2),Wochenzeiten[],3,0))</f>
        <v/>
      </c>
      <c r="I37" s="114">
        <f>IF(ISNUMBER(LOOKUP(Oktober[[#This Row],[Bemerkung]],Setup!$X$71:$X101)),0,Oktober[[#This Row],[Ende]]-Oktober[[#This Row],[Beginn]]-Oktober[[#This Row],[Pause]]-Oktober[[#This Row],[Berechnungshilfe1]])</f>
        <v/>
      </c>
    </row>
    <row customHeight="1" ht="12.75" r="38" s="72">
      <c r="A38" s="108">
        <f>A37+1</f>
        <v/>
      </c>
      <c r="B38" s="109" t="n">
        <v>0</v>
      </c>
      <c r="C38" s="109" t="n">
        <v>0</v>
      </c>
      <c r="D38" s="131">
        <f>IF((C38-B38)&lt;TIME(6,1,0),TIME(0,0,0),IF((C38-B38)&lt;TIME(9,31,0),$E$45,$E$46))</f>
        <v/>
      </c>
      <c r="E38" s="110">
        <f>Oktober[[#This Row],[Ende]]-Oktober[[#This Row],[Beginn]]-Oktober[[#This Row],[Pause]]</f>
        <v/>
      </c>
      <c r="F38" s="110">
        <f>$F$6+SUM($E$8:Oktober[[#This Row],[Arbeitszeit]])</f>
        <v/>
      </c>
      <c r="G38" s="111" t="n"/>
      <c r="H38" s="114">
        <f>IF(ISNUMBER(MATCH(Oktober[[#This Row],[Bemerkung]],Setup!$X$73:$X$86,0)),0,VLOOKUP(WEEKDAY(A38,2),Wochenzeiten[],3,0))</f>
        <v/>
      </c>
      <c r="I38" s="114">
        <f>IF(ISNUMBER(LOOKUP(Oktober[[#This Row],[Bemerkung]],Setup!$X$71:$X102)),0,Oktober[[#This Row],[Ende]]-Oktober[[#This Row],[Beginn]]-Oktober[[#This Row],[Pause]]-Oktober[[#This Row],[Berechnungshilfe1]])</f>
        <v/>
      </c>
    </row>
    <row customHeight="1" ht="12" r="39" s="72">
      <c r="A39" s="117" t="n"/>
      <c r="B39" s="117" t="n"/>
      <c r="C39" s="136" t="inlineStr">
        <is>
          <t>Übertrag in den Folgemonat:</t>
        </is>
      </c>
      <c r="D39" s="119" t="n"/>
      <c r="E39" s="119" t="n"/>
      <c r="F39" s="120">
        <f>SUM(Oktober[Arbeitszeit])+$F$6-E47</f>
        <v/>
      </c>
      <c r="G39" s="121" t="n"/>
    </row>
    <row customHeight="1" ht="14.1" r="40" s="72">
      <c r="A40" s="122" t="inlineStr">
        <is>
          <t>Anmerkungen</t>
        </is>
      </c>
      <c r="B40" s="123" t="n"/>
      <c r="C40" s="124" t="n"/>
      <c r="D40" s="124" t="n"/>
      <c r="E40" s="124" t="n"/>
      <c r="F40" s="125" t="n"/>
      <c r="G40" s="124" t="n"/>
    </row>
    <row customHeight="1" ht="12.95" r="41" s="72">
      <c r="A41" s="126" t="inlineStr">
        <is>
          <t>Zeitgutschriften – pro Monat max. 25 Stunden (1.500 Min.);</t>
        </is>
      </c>
      <c r="E41" s="124" t="n"/>
      <c r="F41" s="124" t="n"/>
      <c r="G41" s="124" t="n"/>
    </row>
    <row customHeight="1" ht="12.95" r="42" s="72">
      <c r="A42" s="123" t="inlineStr">
        <is>
          <t>kumuliert max. 80 Stunden (4.800) Min.)</t>
        </is>
      </c>
      <c r="D42" s="124" t="n"/>
      <c r="E42" s="124" t="n"/>
      <c r="F42" s="124" t="n"/>
      <c r="G42" s="124" t="n"/>
    </row>
    <row customHeight="1" ht="12.95" r="43" s="72">
      <c r="A43" s="126" t="inlineStr">
        <is>
          <t>Zeitlastschriften – pro Monat max. 15 Stunden (900 Min.);</t>
        </is>
      </c>
      <c r="E43" s="124" t="n"/>
      <c r="F43" s="123" t="inlineStr">
        <is>
          <t>Unterschrift/Datum Beschäftigte/r</t>
        </is>
      </c>
    </row>
    <row customHeight="1" ht="12.95" r="44" s="72">
      <c r="A44" s="123" t="inlineStr">
        <is>
          <t>kumuliert max. 40 Stunden (2.400 Min.)</t>
        </is>
      </c>
      <c r="D44" s="124" t="n"/>
      <c r="E44" s="124" t="n"/>
      <c r="F44" s="124" t="n"/>
      <c r="G44" s="124" t="n"/>
    </row>
    <row customHeight="1" ht="12" r="45" s="72">
      <c r="A45" s="123" t="inlineStr">
        <is>
          <t>Pausenzeit 6-9 Stunden:</t>
        </is>
      </c>
      <c r="D45" s="124" t="n"/>
      <c r="E45" s="127">
        <f>Setup!C16</f>
        <v/>
      </c>
      <c r="F45" s="124" t="n"/>
      <c r="G45" s="124" t="n"/>
    </row>
    <row customHeight="1" ht="12" r="46" s="72">
      <c r="A46" s="123" t="inlineStr">
        <is>
          <t>Pausenzeit 9-10 Stunden</t>
        </is>
      </c>
      <c r="D46" s="124" t="n"/>
      <c r="E46" s="127">
        <f>Setup!C17</f>
        <v/>
      </c>
      <c r="F46" s="123" t="inlineStr">
        <is>
          <t>Kenntnisnahme Vorgesetzte/r</t>
        </is>
      </c>
    </row>
    <row customHeight="1" ht="12.95" r="47" s="72">
      <c r="A47" s="128" t="inlineStr">
        <is>
          <t>monatliche Arbeitszeit</t>
        </is>
      </c>
      <c r="D47" s="124" t="n"/>
      <c r="E47" s="134">
        <f>Setup!C14</f>
        <v/>
      </c>
      <c r="F47" s="123" t="n"/>
      <c r="G47" s="124" t="n"/>
    </row>
  </sheetData>
  <mergeCells count="16">
    <mergeCell ref="A1:C4"/>
    <mergeCell ref="F1:G1"/>
    <mergeCell ref="F2:G2"/>
    <mergeCell ref="F3:G3"/>
    <mergeCell ref="F4:G4"/>
    <mergeCell ref="C6:E6"/>
    <mergeCell ref="C39:E39"/>
    <mergeCell ref="A41:D41"/>
    <mergeCell ref="A42:C42"/>
    <mergeCell ref="A43:D43"/>
    <mergeCell ref="F43:G43"/>
    <mergeCell ref="A44:C44"/>
    <mergeCell ref="A45:C45"/>
    <mergeCell ref="A46:C46"/>
    <mergeCell ref="F46:G46"/>
    <mergeCell ref="A47:C47"/>
  </mergeCells>
  <conditionalFormatting sqref="A8:F38">
    <cfRule aboveAverage="0" bottom="0" dxfId="0" equalAverage="0" operator="equal" percent="0" priority="2" rank="0" text="" type="cellIs">
      <formula>0</formula>
    </cfRule>
  </conditionalFormatting>
  <printOptions gridLines="0" gridLinesSet="1" headings="0" horizontalCentered="0" verticalCentered="0"/>
  <pageMargins bottom="0.7875" footer="0.511805555555555" header="0.511805555555555" left="0.7" right="0.7" top="0.7875"/>
  <pageSetup blackAndWhite="0" copies="1" draft="0" firstPageNumber="0" fitToHeight="1" fitToWidth="1" horizontalDpi="300" orientation="portrait" pageOrder="downThenOver" paperSize="9" scale="100" useFirstPageNumber="0" verticalDpi="300"/>
  <tableParts count="1">
    <tablePart r:id="rId1"/>
  </tableParts>
</worksheet>
</file>

<file path=xl/worksheets/sheet12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O46"/>
  <sheetViews>
    <sheetView colorId="64" defaultGridColor="1" rightToLeft="0" showFormulas="0" showGridLines="1" showOutlineSymbols="1" showRowColHeaders="1" showZeros="1" tabSelected="0" topLeftCell="A1" view="normal" workbookViewId="0" zoomScale="100" zoomScaleNormal="100" zoomScalePageLayoutView="100">
      <selection activeCell="B8" activeCellId="0" pane="topLeft" sqref="B8"/>
    </sheetView>
  </sheetViews>
  <sheetFormatPr baseColWidth="8" defaultRowHeight="12.75" outlineLevelRow="0" zeroHeight="0"/>
  <cols>
    <col customWidth="1" max="1" min="1" style="96" width="11"/>
    <col customWidth="1" max="4" min="2" style="96" width="8.380000000000001"/>
    <col customWidth="1" max="5" min="5" style="96" width="9.880000000000001"/>
    <col customWidth="1" max="6" min="6" style="96" width="11.25"/>
    <col customWidth="1" max="7" min="7" style="96" width="13"/>
    <col customWidth="1" hidden="1" max="9" min="8" style="96" width="10.13"/>
    <col customWidth="1" max="13" min="10" style="96" width="11.13"/>
    <col customWidth="1" max="14" min="14" style="96" width="15.5"/>
    <col customWidth="1" max="1025" min="15" style="96" width="11.13"/>
  </cols>
  <sheetData>
    <row customHeight="1" ht="12.95" r="1" s="72">
      <c r="A1" s="97" t="inlineStr">
        <is>
          <t>ZEITERFASSUNGSBOGEN FÜR DIE GLEITENDE ARBEITSZEIT</t>
        </is>
      </c>
      <c r="E1" s="98" t="inlineStr">
        <is>
          <t>Name:</t>
        </is>
      </c>
      <c r="F1" s="99">
        <f>T(Setup!C10)</f>
        <v/>
      </c>
    </row>
    <row customHeight="1" ht="12.95" r="2" s="72">
      <c r="E2" s="98" t="inlineStr">
        <is>
          <t>Vorname:</t>
        </is>
      </c>
      <c r="F2" s="99">
        <f>T(Setup!C11)</f>
        <v/>
      </c>
    </row>
    <row customHeight="1" ht="17.1" r="3" s="72">
      <c r="E3" s="100" t="inlineStr">
        <is>
          <t>Dienststelle: </t>
        </is>
      </c>
      <c r="F3" s="99">
        <f>T(Setup!C12)</f>
        <v/>
      </c>
    </row>
    <row customHeight="1" ht="12.95" r="4" s="72">
      <c r="E4" s="98" t="inlineStr">
        <is>
          <t>Monat: </t>
        </is>
      </c>
      <c r="F4" s="101">
        <f>DATE(Setup!C13,11,1)</f>
        <v/>
      </c>
    </row>
    <row customHeight="1" ht="78.75" r="5" s="72">
      <c r="A5" s="102" t="inlineStr">
        <is>
          <t>Tag</t>
        </is>
      </c>
      <c r="B5" s="102" t="inlineStr">
        <is>
          <t>Beginn des Dienstes (frühestens 6:00 Uhr)</t>
        </is>
      </c>
      <c r="C5" s="102" t="inlineStr">
        <is>
          <t>Ende des Dienstes (spätestens 19:30 Uhr)</t>
        </is>
      </c>
      <c r="D5" s="102" t="inlineStr">
        <is>
          <t>Pause (mind. 30 Min. ab 6 Std. AZ, mind. 45 Min. ab 9 Std. AZ)</t>
        </is>
      </c>
      <c r="E5" s="103" t="inlineStr">
        <is>
          <t>Gegenüber Sollarb.zeit mehr/weniger 
(+/- hh:mm)</t>
        </is>
      </c>
      <c r="F5" s="103" t="inlineStr">
        <is>
          <t>Tägl. Fortschreibung d. zeitl. Über- u. Unterschreitung 
(+ / - hh:mm)</t>
        </is>
      </c>
      <c r="G5" s="104" t="inlineStr">
        <is>
          <t>Bemerkungen, z.B. 
U = Urlaub 
K = Krankheit 
B = Befreiung 
Zaus = Zeitausgleich 
D = Dienstreise 
kA = kein Arbeitstag</t>
        </is>
      </c>
      <c r="N5" s="105" t="n"/>
      <c r="O5" s="105" t="n"/>
    </row>
    <row customHeight="1" ht="12.95" r="6" s="72">
      <c r="A6" s="106" t="n"/>
      <c r="B6" s="106" t="n"/>
      <c r="C6" s="98" t="inlineStr">
        <is>
          <t>Übertrag aus dem Vormonat:</t>
        </is>
      </c>
      <c r="F6" s="135">
        <f>Oktober!F39</f>
        <v/>
      </c>
      <c r="G6" s="98" t="n"/>
    </row>
    <row customHeight="1" hidden="1" ht="12.95" r="7" s="72">
      <c r="A7" s="108" t="inlineStr">
        <is>
          <t>Datum</t>
        </is>
      </c>
      <c r="B7" s="109" t="inlineStr">
        <is>
          <t>Beginn</t>
        </is>
      </c>
      <c r="C7" s="109" t="inlineStr">
        <is>
          <t>Ende</t>
        </is>
      </c>
      <c r="D7" s="109" t="inlineStr">
        <is>
          <t>Pause</t>
        </is>
      </c>
      <c r="E7" s="110" t="inlineStr">
        <is>
          <t>Arbeitszeit</t>
        </is>
      </c>
      <c r="F7" s="110" t="inlineStr">
        <is>
          <t>Zwischensumme</t>
        </is>
      </c>
      <c r="G7" s="111" t="inlineStr">
        <is>
          <t>Bemerkung</t>
        </is>
      </c>
      <c r="H7" s="105" t="inlineStr">
        <is>
          <t>Berechnungshilfe1</t>
        </is>
      </c>
      <c r="I7" s="105" t="inlineStr">
        <is>
          <t>Berechnungshilfe2</t>
        </is>
      </c>
    </row>
    <row customHeight="1" ht="12.95" r="8" s="72">
      <c r="A8" s="108">
        <f>F4</f>
        <v/>
      </c>
      <c r="B8" s="109" t="n">
        <v>0</v>
      </c>
      <c r="C8" s="109" t="n">
        <v>0</v>
      </c>
      <c r="D8" s="131">
        <f>IF((C8-B8)&lt;TIME(6,1,0),TIME(0,0,0),IF((C8-B8)&lt;TIME(9,31,0),$E$44,$E$45))</f>
        <v/>
      </c>
      <c r="E8" s="110">
        <f>November[[#This Row],[Ende]]-November[[#This Row],[Beginn]]-November[[#This Row],[Pause]]</f>
        <v/>
      </c>
      <c r="F8" s="110">
        <f>$F$6+SUM($E$8:November[[#This Row],[Arbeitszeit]])</f>
        <v/>
      </c>
      <c r="G8" s="111" t="n"/>
      <c r="H8" s="114">
        <f>IF(ISNUMBER(MATCH(November[[#This Row],[Bemerkung]],Setup!$X$73:$X$86,0)),0,VLOOKUP(WEEKDAY(A8,2),Wochenzeiten[],3,0))</f>
        <v/>
      </c>
      <c r="I8" s="114">
        <f>IF(ISNUMBER(LOOKUP(November[[#This Row],[Bemerkung]],Setup!$X$71:$X72)),0,November[[#This Row],[Ende]]-November[[#This Row],[Beginn]]-November[[#This Row],[Pause]]-November[[#This Row],[Berechnungshilfe1]])</f>
        <v/>
      </c>
    </row>
    <row customHeight="1" ht="12.95" r="9" s="72">
      <c r="A9" s="108">
        <f>A8+1</f>
        <v/>
      </c>
      <c r="B9" s="109" t="n">
        <v>0</v>
      </c>
      <c r="C9" s="109" t="n">
        <v>0</v>
      </c>
      <c r="D9" s="131">
        <f>IF((C9-B9)&lt;TIME(6,1,0),TIME(0,0,0),IF((C9-B9)&lt;TIME(9,31,0),$E$44,$E$45))</f>
        <v/>
      </c>
      <c r="E9" s="110">
        <f>November[[#This Row],[Ende]]-November[[#This Row],[Beginn]]-November[[#This Row],[Pause]]</f>
        <v/>
      </c>
      <c r="F9" s="110">
        <f>$F$6+SUM($E$8:November[[#This Row],[Arbeitszeit]])</f>
        <v/>
      </c>
      <c r="G9" s="111" t="n"/>
      <c r="H9" s="114">
        <f>IF(ISNUMBER(MATCH(November[[#This Row],[Bemerkung]],Setup!$X$73:$X$86,0)),0,VLOOKUP(WEEKDAY(A9,2),Wochenzeiten[],3,0))</f>
        <v/>
      </c>
      <c r="I9" s="114">
        <f>IF(ISNUMBER(LOOKUP(November[[#This Row],[Bemerkung]],Setup!$X$71:$X73)),0,November[[#This Row],[Ende]]-November[[#This Row],[Beginn]]-November[[#This Row],[Pause]]-November[[#This Row],[Berechnungshilfe1]])</f>
        <v/>
      </c>
    </row>
    <row customHeight="1" ht="12.95" r="10" s="72">
      <c r="A10" s="108">
        <f>A9+1</f>
        <v/>
      </c>
      <c r="B10" s="109" t="n">
        <v>0</v>
      </c>
      <c r="C10" s="109" t="n">
        <v>0</v>
      </c>
      <c r="D10" s="131">
        <f>IF((C10-B10)&lt;TIME(6,1,0),TIME(0,0,0),IF((C10-B10)&lt;TIME(9,31,0),$E$44,$E$45))</f>
        <v/>
      </c>
      <c r="E10" s="110">
        <f>November[[#This Row],[Ende]]-November[[#This Row],[Beginn]]-November[[#This Row],[Pause]]</f>
        <v/>
      </c>
      <c r="F10" s="110">
        <f>$F$6+SUM($E$8:November[[#This Row],[Arbeitszeit]])</f>
        <v/>
      </c>
      <c r="G10" s="137" t="n"/>
      <c r="H10" s="114">
        <f>IF(ISNUMBER(MATCH(November[[#This Row],[Bemerkung]],Setup!$X$73:$X$86,0)),0,VLOOKUP(WEEKDAY(A10,2),Wochenzeiten[],3,0))</f>
        <v/>
      </c>
      <c r="I10" s="114">
        <f>IF(ISNUMBER(LOOKUP(November[[#This Row],[Bemerkung]],Setup!$X$71:$X74)),0,November[[#This Row],[Ende]]-November[[#This Row],[Beginn]]-November[[#This Row],[Pause]]-November[[#This Row],[Berechnungshilfe1]])</f>
        <v/>
      </c>
    </row>
    <row customHeight="1" ht="12.95" r="11" s="72">
      <c r="A11" s="108">
        <f>A10+1</f>
        <v/>
      </c>
      <c r="B11" s="109" t="n">
        <v>0</v>
      </c>
      <c r="C11" s="109" t="n">
        <v>0</v>
      </c>
      <c r="D11" s="131">
        <f>IF((C11-B11)&lt;TIME(6,1,0),TIME(0,0,0),IF((C11-B11)&lt;TIME(9,31,0),$E$44,$E$45))</f>
        <v/>
      </c>
      <c r="E11" s="110">
        <f>November[[#This Row],[Ende]]-November[[#This Row],[Beginn]]-November[[#This Row],[Pause]]</f>
        <v/>
      </c>
      <c r="F11" s="110">
        <f>$F$6+SUM($E$8:November[[#This Row],[Arbeitszeit]])</f>
        <v/>
      </c>
      <c r="G11" s="111" t="n"/>
      <c r="H11" s="114">
        <f>IF(ISNUMBER(MATCH(November[[#This Row],[Bemerkung]],Setup!$X$73:$X$86,0)),0,VLOOKUP(WEEKDAY(A11,2),Wochenzeiten[],3,0))</f>
        <v/>
      </c>
      <c r="I11" s="114">
        <f>IF(ISNUMBER(LOOKUP(November[[#This Row],[Bemerkung]],Setup!$X$71:$X75)),0,November[[#This Row],[Ende]]-November[[#This Row],[Beginn]]-November[[#This Row],[Pause]]-November[[#This Row],[Berechnungshilfe1]])</f>
        <v/>
      </c>
    </row>
    <row customHeight="1" ht="12.95" r="12" s="72">
      <c r="A12" s="108">
        <f>A11+1</f>
        <v/>
      </c>
      <c r="B12" s="109" t="n">
        <v>0</v>
      </c>
      <c r="C12" s="109" t="n">
        <v>0</v>
      </c>
      <c r="D12" s="131">
        <f>IF((C12-B12)&lt;TIME(6,1,0),TIME(0,0,0),IF((C12-B12)&lt;TIME(9,31,0),$E$44,$E$45))</f>
        <v/>
      </c>
      <c r="E12" s="110">
        <f>November[[#This Row],[Ende]]-November[[#This Row],[Beginn]]-November[[#This Row],[Pause]]</f>
        <v/>
      </c>
      <c r="F12" s="110">
        <f>$F$6+SUM($E$8:November[[#This Row],[Arbeitszeit]])</f>
        <v/>
      </c>
      <c r="G12" s="111" t="n"/>
      <c r="H12" s="114">
        <f>IF(ISNUMBER(MATCH(November[[#This Row],[Bemerkung]],Setup!$X$73:$X$86,0)),0,VLOOKUP(WEEKDAY(A12,2),Wochenzeiten[],3,0))</f>
        <v/>
      </c>
      <c r="I12" s="114">
        <f>IF(ISNUMBER(LOOKUP(November[[#This Row],[Bemerkung]],Setup!$X$71:$X76)),0,November[[#This Row],[Ende]]-November[[#This Row],[Beginn]]-November[[#This Row],[Pause]]-November[[#This Row],[Berechnungshilfe1]])</f>
        <v/>
      </c>
    </row>
    <row customHeight="1" ht="12.95" r="13" s="72">
      <c r="A13" s="108">
        <f>A12+1</f>
        <v/>
      </c>
      <c r="B13" s="109" t="n">
        <v>0</v>
      </c>
      <c r="C13" s="109" t="n">
        <v>0</v>
      </c>
      <c r="D13" s="131">
        <f>IF((C13-B13)&lt;TIME(6,1,0),TIME(0,0,0),IF((C13-B13)&lt;TIME(9,31,0),$E$44,$E$45))</f>
        <v/>
      </c>
      <c r="E13" s="110">
        <f>November[[#This Row],[Ende]]-November[[#This Row],[Beginn]]-November[[#This Row],[Pause]]</f>
        <v/>
      </c>
      <c r="F13" s="110">
        <f>$F$6+SUM($E$8:November[[#This Row],[Arbeitszeit]])</f>
        <v/>
      </c>
      <c r="G13" s="137" t="n"/>
      <c r="H13" s="114">
        <f>IF(ISNUMBER(MATCH(November[[#This Row],[Bemerkung]],Setup!$X$73:$X$86,0)),0,VLOOKUP(WEEKDAY(A13,2),Wochenzeiten[],3,0))</f>
        <v/>
      </c>
      <c r="I13" s="114">
        <f>IF(ISNUMBER(LOOKUP(November[[#This Row],[Bemerkung]],Setup!$X$71:$X77)),0,November[[#This Row],[Ende]]-November[[#This Row],[Beginn]]-November[[#This Row],[Pause]]-November[[#This Row],[Berechnungshilfe1]])</f>
        <v/>
      </c>
    </row>
    <row customHeight="1" ht="12.95" r="14" s="72">
      <c r="A14" s="108">
        <f>A13+1</f>
        <v/>
      </c>
      <c r="B14" s="109" t="n">
        <v>0</v>
      </c>
      <c r="C14" s="109" t="n">
        <v>0</v>
      </c>
      <c r="D14" s="131">
        <f>IF((C14-B14)&lt;TIME(6,1,0),TIME(0,0,0),IF((C14-B14)&lt;TIME(9,31,0),$E$44,$E$45))</f>
        <v/>
      </c>
      <c r="E14" s="110">
        <f>November[[#This Row],[Ende]]-November[[#This Row],[Beginn]]-November[[#This Row],[Pause]]</f>
        <v/>
      </c>
      <c r="F14" s="110">
        <f>$F$6+SUM($E$8:November[[#This Row],[Arbeitszeit]])</f>
        <v/>
      </c>
      <c r="G14" s="111" t="n"/>
      <c r="H14" s="114">
        <f>IF(ISNUMBER(MATCH(November[[#This Row],[Bemerkung]],Setup!$X$73:$X$86,0)),0,VLOOKUP(WEEKDAY(A14,2),Wochenzeiten[],3,0))</f>
        <v/>
      </c>
      <c r="I14" s="114">
        <f>IF(ISNUMBER(LOOKUP(November[[#This Row],[Bemerkung]],Setup!$X$71:$X79)),0,November[[#This Row],[Ende]]-November[[#This Row],[Beginn]]-November[[#This Row],[Pause]]-November[[#This Row],[Berechnungshilfe1]])</f>
        <v/>
      </c>
    </row>
    <row customHeight="1" ht="12.95" r="15" s="72">
      <c r="A15" s="108">
        <f>A14+1</f>
        <v/>
      </c>
      <c r="B15" s="109" t="n">
        <v>0</v>
      </c>
      <c r="C15" s="109" t="n">
        <v>0</v>
      </c>
      <c r="D15" s="131">
        <f>IF((C15-B15)&lt;TIME(6,1,0),TIME(0,0,0),IF((C15-B15)&lt;TIME(9,31,0),$E$44,$E$45))</f>
        <v/>
      </c>
      <c r="E15" s="110">
        <f>November[[#This Row],[Ende]]-November[[#This Row],[Beginn]]-November[[#This Row],[Pause]]</f>
        <v/>
      </c>
      <c r="F15" s="110">
        <f>$F$6+SUM($E$8:November[[#This Row],[Arbeitszeit]])</f>
        <v/>
      </c>
      <c r="G15" s="111" t="n"/>
      <c r="H15" s="114">
        <f>IF(ISNUMBER(MATCH(November[[#This Row],[Bemerkung]],Setup!$X$73:$X$86,0)),0,VLOOKUP(WEEKDAY(A15,2),Wochenzeiten[],3,0))</f>
        <v/>
      </c>
      <c r="I15" s="114">
        <f>IF(ISNUMBER(LOOKUP(November[[#This Row],[Bemerkung]],Setup!$X$71:$X80)),0,November[[#This Row],[Ende]]-November[[#This Row],[Beginn]]-November[[#This Row],[Pause]]-November[[#This Row],[Berechnungshilfe1]])</f>
        <v/>
      </c>
    </row>
    <row customHeight="1" ht="12.95" r="16" s="72">
      <c r="A16" s="108">
        <f>A15+1</f>
        <v/>
      </c>
      <c r="B16" s="109" t="n">
        <v>0</v>
      </c>
      <c r="C16" s="109" t="n">
        <v>0</v>
      </c>
      <c r="D16" s="131">
        <f>IF((C16-B16)&lt;TIME(6,1,0),TIME(0,0,0),IF((C16-B16)&lt;TIME(9,31,0),$E$44,$E$45))</f>
        <v/>
      </c>
      <c r="E16" s="110">
        <f>November[[#This Row],[Ende]]-November[[#This Row],[Beginn]]-November[[#This Row],[Pause]]</f>
        <v/>
      </c>
      <c r="F16" s="110">
        <f>$F$6+SUM($E$8:November[[#This Row],[Arbeitszeit]])</f>
        <v/>
      </c>
      <c r="G16" s="111" t="n"/>
      <c r="H16" s="114">
        <f>IF(ISNUMBER(MATCH(November[[#This Row],[Bemerkung]],Setup!$X$73:$X$86,0)),0,VLOOKUP(WEEKDAY(A16,2),Wochenzeiten[],3,0))</f>
        <v/>
      </c>
      <c r="I16" s="114">
        <f>IF(ISNUMBER(LOOKUP(November[[#This Row],[Bemerkung]],Setup!$X$71:$X81)),0,November[[#This Row],[Ende]]-November[[#This Row],[Beginn]]-November[[#This Row],[Pause]]-November[[#This Row],[Berechnungshilfe1]])</f>
        <v/>
      </c>
    </row>
    <row customHeight="1" ht="12.95" r="17" s="72">
      <c r="A17" s="108">
        <f>A16+1</f>
        <v/>
      </c>
      <c r="B17" s="109" t="n">
        <v>0</v>
      </c>
      <c r="C17" s="109" t="n">
        <v>0</v>
      </c>
      <c r="D17" s="131">
        <f>IF((C17-B17)&lt;TIME(6,1,0),TIME(0,0,0),IF((C17-B17)&lt;TIME(9,31,0),$E$44,$E$45))</f>
        <v/>
      </c>
      <c r="E17" s="110">
        <f>November[[#This Row],[Ende]]-November[[#This Row],[Beginn]]-November[[#This Row],[Pause]]</f>
        <v/>
      </c>
      <c r="F17" s="110">
        <f>$F$6+SUM($E$8:November[[#This Row],[Arbeitszeit]])</f>
        <v/>
      </c>
      <c r="G17" s="111" t="n"/>
      <c r="H17" s="114">
        <f>IF(ISNUMBER(MATCH(November[[#This Row],[Bemerkung]],Setup!$X$73:$X$86,0)),0,VLOOKUP(WEEKDAY(A17,2),Wochenzeiten[],3,0))</f>
        <v/>
      </c>
      <c r="I17" s="114">
        <f>IF(ISNUMBER(LOOKUP(November[[#This Row],[Bemerkung]],Setup!$X$71:$X82)),0,November[[#This Row],[Ende]]-November[[#This Row],[Beginn]]-November[[#This Row],[Pause]]-November[[#This Row],[Berechnungshilfe1]])</f>
        <v/>
      </c>
    </row>
    <row customHeight="1" ht="12.95" r="18" s="72">
      <c r="A18" s="108">
        <f>A17+1</f>
        <v/>
      </c>
      <c r="B18" s="109" t="n">
        <v>0</v>
      </c>
      <c r="C18" s="109" t="n">
        <v>0</v>
      </c>
      <c r="D18" s="131">
        <f>IF((C18-B18)&lt;TIME(6,1,0),TIME(0,0,0),IF((C18-B18)&lt;TIME(9,31,0),$E$44,$E$45))</f>
        <v/>
      </c>
      <c r="E18" s="110">
        <f>November[[#This Row],[Ende]]-November[[#This Row],[Beginn]]-November[[#This Row],[Pause]]</f>
        <v/>
      </c>
      <c r="F18" s="110">
        <f>$F$6+SUM($E$8:November[[#This Row],[Arbeitszeit]])</f>
        <v/>
      </c>
      <c r="G18" s="111" t="n"/>
      <c r="H18" s="114">
        <f>IF(ISNUMBER(MATCH(November[[#This Row],[Bemerkung]],Setup!$X$73:$X$86,0)),0,VLOOKUP(WEEKDAY(A18,2),Wochenzeiten[],3,0))</f>
        <v/>
      </c>
      <c r="I18" s="114">
        <f>IF(ISNUMBER(LOOKUP(November[[#This Row],[Bemerkung]],Setup!$X$71:$X83)),0,November[[#This Row],[Ende]]-November[[#This Row],[Beginn]]-November[[#This Row],[Pause]]-November[[#This Row],[Berechnungshilfe1]])</f>
        <v/>
      </c>
    </row>
    <row customHeight="1" ht="12.95" r="19" s="72">
      <c r="A19" s="108">
        <f>A18+1</f>
        <v/>
      </c>
      <c r="B19" s="109" t="n">
        <v>0</v>
      </c>
      <c r="C19" s="109" t="n">
        <v>0</v>
      </c>
      <c r="D19" s="131">
        <f>IF((C19-B19)&lt;TIME(6,1,0),TIME(0,0,0),IF((C19-B19)&lt;TIME(9,31,0),$E$44,$E$45))</f>
        <v/>
      </c>
      <c r="E19" s="110">
        <f>November[[#This Row],[Ende]]-November[[#This Row],[Beginn]]-November[[#This Row],[Pause]]</f>
        <v/>
      </c>
      <c r="F19" s="110">
        <f>$F$6+SUM($E$8:November[[#This Row],[Arbeitszeit]])</f>
        <v/>
      </c>
      <c r="G19" s="111" t="n"/>
      <c r="H19" s="114">
        <f>IF(ISNUMBER(MATCH(November[[#This Row],[Bemerkung]],Setup!$X$73:$X$86,0)),0,VLOOKUP(WEEKDAY(A19,2),Wochenzeiten[],3,0))</f>
        <v/>
      </c>
      <c r="I19" s="114">
        <f>IF(ISNUMBER(LOOKUP(November[[#This Row],[Bemerkung]],Setup!$X$71:$X84)),0,November[[#This Row],[Ende]]-November[[#This Row],[Beginn]]-November[[#This Row],[Pause]]-November[[#This Row],[Berechnungshilfe1]])</f>
        <v/>
      </c>
    </row>
    <row customHeight="1" ht="12.95" r="20" s="72">
      <c r="A20" s="108">
        <f>A19+1</f>
        <v/>
      </c>
      <c r="B20" s="109" t="n">
        <v>0</v>
      </c>
      <c r="C20" s="109" t="n">
        <v>0</v>
      </c>
      <c r="D20" s="131">
        <f>IF((C20-B20)&lt;TIME(6,1,0),TIME(0,0,0),IF((C20-B20)&lt;TIME(9,31,0),$E$44,$E$45))</f>
        <v/>
      </c>
      <c r="E20" s="110">
        <f>November[[#This Row],[Ende]]-November[[#This Row],[Beginn]]-November[[#This Row],[Pause]]</f>
        <v/>
      </c>
      <c r="F20" s="110">
        <f>$F$6+SUM($E$8:November[[#This Row],[Arbeitszeit]])</f>
        <v/>
      </c>
      <c r="G20" s="111" t="n"/>
      <c r="H20" s="114">
        <f>IF(ISNUMBER(MATCH(November[[#This Row],[Bemerkung]],Setup!$X$73:$X$86,0)),0,VLOOKUP(WEEKDAY(A20,2),Wochenzeiten[],3,0))</f>
        <v/>
      </c>
      <c r="I20" s="114">
        <f>IF(ISNUMBER(LOOKUP(November[[#This Row],[Bemerkung]],Setup!$X$71:$X85)),0,November[[#This Row],[Ende]]-November[[#This Row],[Beginn]]-November[[#This Row],[Pause]]-November[[#This Row],[Berechnungshilfe1]])</f>
        <v/>
      </c>
    </row>
    <row customHeight="1" ht="12.95" r="21" s="72">
      <c r="A21" s="108">
        <f>A20+1</f>
        <v/>
      </c>
      <c r="B21" s="109" t="n">
        <v>0</v>
      </c>
      <c r="C21" s="109" t="n">
        <v>0</v>
      </c>
      <c r="D21" s="131">
        <f>IF((C21-B21)&lt;TIME(6,1,0),TIME(0,0,0),IF((C21-B21)&lt;TIME(9,31,0),$E$44,$E$45))</f>
        <v/>
      </c>
      <c r="E21" s="110">
        <f>November[[#This Row],[Ende]]-November[[#This Row],[Beginn]]-November[[#This Row],[Pause]]</f>
        <v/>
      </c>
      <c r="F21" s="110">
        <f>$F$6+SUM($E$8:November[[#This Row],[Arbeitszeit]])</f>
        <v/>
      </c>
      <c r="G21" s="111" t="n"/>
      <c r="H21" s="114">
        <f>IF(ISNUMBER(MATCH(November[[#This Row],[Bemerkung]],Setup!$X$73:$X$86,0)),0,VLOOKUP(WEEKDAY(A21,2),Wochenzeiten[],3,0))</f>
        <v/>
      </c>
      <c r="I21" s="114">
        <f>IF(ISNUMBER(LOOKUP(November[[#This Row],[Bemerkung]],Setup!$X$71:$X86)),0,November[[#This Row],[Ende]]-November[[#This Row],[Beginn]]-November[[#This Row],[Pause]]-November[[#This Row],[Berechnungshilfe1]])</f>
        <v/>
      </c>
    </row>
    <row customHeight="1" ht="12.95" r="22" s="72">
      <c r="A22" s="108">
        <f>A21+1</f>
        <v/>
      </c>
      <c r="B22" s="109" t="n">
        <v>0</v>
      </c>
      <c r="C22" s="109" t="n">
        <v>0</v>
      </c>
      <c r="D22" s="131">
        <f>IF((C22-B22)&lt;TIME(6,1,0),TIME(0,0,0),IF((C22-B22)&lt;TIME(9,31,0),$E$44,$E$45))</f>
        <v/>
      </c>
      <c r="E22" s="110">
        <f>November[[#This Row],[Ende]]-November[[#This Row],[Beginn]]-November[[#This Row],[Pause]]</f>
        <v/>
      </c>
      <c r="F22" s="110">
        <f>$F$6+SUM($E$8:November[[#This Row],[Arbeitszeit]])</f>
        <v/>
      </c>
      <c r="G22" s="111" t="n"/>
      <c r="H22" s="114">
        <f>IF(ISNUMBER(MATCH(November[[#This Row],[Bemerkung]],Setup!$X$73:$X$86,0)),0,VLOOKUP(WEEKDAY(A22,2),Wochenzeiten[],3,0))</f>
        <v/>
      </c>
      <c r="I22" s="114">
        <f>IF(ISNUMBER(LOOKUP(November[[#This Row],[Bemerkung]],Setup!$X$71:$X87)),0,November[[#This Row],[Ende]]-November[[#This Row],[Beginn]]-November[[#This Row],[Pause]]-November[[#This Row],[Berechnungshilfe1]])</f>
        <v/>
      </c>
    </row>
    <row customHeight="1" ht="12.95" r="23" s="72">
      <c r="A23" s="108">
        <f>A22+1</f>
        <v/>
      </c>
      <c r="B23" s="109" t="n">
        <v>0</v>
      </c>
      <c r="C23" s="109" t="n">
        <v>0</v>
      </c>
      <c r="D23" s="131">
        <f>IF((C23-B23)&lt;TIME(6,1,0),TIME(0,0,0),IF((C23-B23)&lt;TIME(9,31,0),$E$44,$E$45))</f>
        <v/>
      </c>
      <c r="E23" s="110">
        <f>November[[#This Row],[Ende]]-November[[#This Row],[Beginn]]-November[[#This Row],[Pause]]</f>
        <v/>
      </c>
      <c r="F23" s="110">
        <f>$F$6+SUM($E$8:November[[#This Row],[Arbeitszeit]])</f>
        <v/>
      </c>
      <c r="G23" s="111" t="n"/>
      <c r="H23" s="114">
        <f>IF(ISNUMBER(MATCH(November[[#This Row],[Bemerkung]],Setup!$X$73:$X$86,0)),0,VLOOKUP(WEEKDAY(A23,2),Wochenzeiten[],3,0))</f>
        <v/>
      </c>
      <c r="I23" s="114">
        <f>IF(ISNUMBER(LOOKUP(November[[#This Row],[Bemerkung]],Setup!$X$71:$X87)),0,November[[#This Row],[Ende]]-November[[#This Row],[Beginn]]-November[[#This Row],[Pause]]-November[[#This Row],[Berechnungshilfe1]])</f>
        <v/>
      </c>
    </row>
    <row customHeight="1" ht="12.95" r="24" s="72">
      <c r="A24" s="108">
        <f>A23+1</f>
        <v/>
      </c>
      <c r="B24" s="109" t="n">
        <v>0</v>
      </c>
      <c r="C24" s="109" t="n">
        <v>0</v>
      </c>
      <c r="D24" s="131">
        <f>IF((C24-B24)&lt;TIME(6,1,0),TIME(0,0,0),IF((C24-B24)&lt;TIME(9,31,0),$E$44,$E$45))</f>
        <v/>
      </c>
      <c r="E24" s="110">
        <f>November[[#This Row],[Ende]]-November[[#This Row],[Beginn]]-November[[#This Row],[Pause]]</f>
        <v/>
      </c>
      <c r="F24" s="110">
        <f>$F$6+SUM($E$8:November[[#This Row],[Arbeitszeit]])</f>
        <v/>
      </c>
      <c r="G24" s="111" t="n"/>
      <c r="H24" s="114">
        <f>IF(ISNUMBER(MATCH(November[[#This Row],[Bemerkung]],Setup!$X$73:$X$86,0)),0,VLOOKUP(WEEKDAY(A24,2),Wochenzeiten[],3,0))</f>
        <v/>
      </c>
      <c r="I24" s="114">
        <f>IF(ISNUMBER(LOOKUP(November[[#This Row],[Bemerkung]],Setup!$X$71:$X88)),0,November[[#This Row],[Ende]]-November[[#This Row],[Beginn]]-November[[#This Row],[Pause]]-November[[#This Row],[Berechnungshilfe1]])</f>
        <v/>
      </c>
    </row>
    <row customHeight="1" ht="12.95" r="25" s="72">
      <c r="A25" s="108">
        <f>A24+1</f>
        <v/>
      </c>
      <c r="B25" s="109" t="n">
        <v>0</v>
      </c>
      <c r="C25" s="109" t="n">
        <v>0</v>
      </c>
      <c r="D25" s="131">
        <f>IF((C25-B25)&lt;TIME(6,1,0),TIME(0,0,0),IF((C25-B25)&lt;TIME(9,31,0),$E$44,$E$45))</f>
        <v/>
      </c>
      <c r="E25" s="110">
        <f>November[[#This Row],[Ende]]-November[[#This Row],[Beginn]]-November[[#This Row],[Pause]]</f>
        <v/>
      </c>
      <c r="F25" s="110">
        <f>$F$6+SUM($E$8:November[[#This Row],[Arbeitszeit]])</f>
        <v/>
      </c>
      <c r="G25" s="111" t="n"/>
      <c r="H25" s="114">
        <f>IF(ISNUMBER(MATCH(November[[#This Row],[Bemerkung]],Setup!$X$73:$X$86,0)),0,VLOOKUP(WEEKDAY(A25,2),Wochenzeiten[],3,0))</f>
        <v/>
      </c>
      <c r="I25" s="114">
        <f>IF(ISNUMBER(LOOKUP(November[[#This Row],[Bemerkung]],Setup!$X$71:$X89)),0,November[[#This Row],[Ende]]-November[[#This Row],[Beginn]]-November[[#This Row],[Pause]]-November[[#This Row],[Berechnungshilfe1]])</f>
        <v/>
      </c>
    </row>
    <row customHeight="1" ht="12.95" r="26" s="72">
      <c r="A26" s="108">
        <f>A25+1</f>
        <v/>
      </c>
      <c r="B26" s="109" t="n">
        <v>0</v>
      </c>
      <c r="C26" s="109" t="n">
        <v>0</v>
      </c>
      <c r="D26" s="131">
        <f>IF((C26-B26)&lt;TIME(6,1,0),TIME(0,0,0),IF((C26-B26)&lt;TIME(9,31,0),$E$44,$E$45))</f>
        <v/>
      </c>
      <c r="E26" s="110">
        <f>November[[#This Row],[Ende]]-November[[#This Row],[Beginn]]-November[[#This Row],[Pause]]</f>
        <v/>
      </c>
      <c r="F26" s="110">
        <f>$F$6+SUM($E$8:November[[#This Row],[Arbeitszeit]])</f>
        <v/>
      </c>
      <c r="G26" s="111" t="n"/>
      <c r="H26" s="114">
        <f>IF(ISNUMBER(MATCH(November[[#This Row],[Bemerkung]],Setup!$X$73:$X$86,0)),0,VLOOKUP(WEEKDAY(A26,2),Wochenzeiten[],3,0))</f>
        <v/>
      </c>
      <c r="I26" s="114">
        <f>IF(ISNUMBER(LOOKUP(November[[#This Row],[Bemerkung]],Setup!$X$71:$X90)),0,November[[#This Row],[Ende]]-November[[#This Row],[Beginn]]-November[[#This Row],[Pause]]-November[[#This Row],[Berechnungshilfe1]])</f>
        <v/>
      </c>
    </row>
    <row customHeight="1" ht="12.95" r="27" s="72">
      <c r="A27" s="108">
        <f>A26+1</f>
        <v/>
      </c>
      <c r="B27" s="109" t="n">
        <v>0</v>
      </c>
      <c r="C27" s="109" t="n">
        <v>0</v>
      </c>
      <c r="D27" s="131">
        <f>IF((C27-B27)&lt;TIME(6,1,0),TIME(0,0,0),IF((C27-B27)&lt;TIME(9,31,0),$E$44,$E$45))</f>
        <v/>
      </c>
      <c r="E27" s="110">
        <f>November[[#This Row],[Ende]]-November[[#This Row],[Beginn]]-November[[#This Row],[Pause]]</f>
        <v/>
      </c>
      <c r="F27" s="110">
        <f>$F$6+SUM($E$8:November[[#This Row],[Arbeitszeit]])</f>
        <v/>
      </c>
      <c r="G27" s="111" t="n"/>
      <c r="H27" s="114">
        <f>IF(ISNUMBER(MATCH(November[[#This Row],[Bemerkung]],Setup!$X$73:$X$86,0)),0,VLOOKUP(WEEKDAY(A27,2),Wochenzeiten[],3,0))</f>
        <v/>
      </c>
      <c r="I27" s="114">
        <f>IF(ISNUMBER(LOOKUP(November[[#This Row],[Bemerkung]],Setup!$X$71:$X91)),0,November[[#This Row],[Ende]]-November[[#This Row],[Beginn]]-November[[#This Row],[Pause]]-November[[#This Row],[Berechnungshilfe1]])</f>
        <v/>
      </c>
    </row>
    <row customHeight="1" ht="12.95" r="28" s="72">
      <c r="A28" s="108">
        <f>A27+1</f>
        <v/>
      </c>
      <c r="B28" s="109" t="n">
        <v>0</v>
      </c>
      <c r="C28" s="109" t="n">
        <v>0</v>
      </c>
      <c r="D28" s="131">
        <f>IF((C28-B28)&lt;TIME(6,1,0),TIME(0,0,0),IF((C28-B28)&lt;TIME(9,31,0),$E$44,$E$45))</f>
        <v/>
      </c>
      <c r="E28" s="110">
        <f>November[[#This Row],[Ende]]-November[[#This Row],[Beginn]]-November[[#This Row],[Pause]]</f>
        <v/>
      </c>
      <c r="F28" s="110">
        <f>$F$6+SUM($E$8:November[[#This Row],[Arbeitszeit]])</f>
        <v/>
      </c>
      <c r="G28" s="111" t="n"/>
      <c r="H28" s="114">
        <f>IF(ISNUMBER(MATCH(November[[#This Row],[Bemerkung]],Setup!$X$73:$X$86,0)),0,VLOOKUP(WEEKDAY(A28,2),Wochenzeiten[],3,0))</f>
        <v/>
      </c>
      <c r="I28" s="114">
        <f>IF(ISNUMBER(LOOKUP(November[[#This Row],[Bemerkung]],Setup!$X$71:$X92)),0,November[[#This Row],[Ende]]-November[[#This Row],[Beginn]]-November[[#This Row],[Pause]]-November[[#This Row],[Berechnungshilfe1]])</f>
        <v/>
      </c>
    </row>
    <row customHeight="1" ht="12.95" r="29" s="72">
      <c r="A29" s="108">
        <f>A28+1</f>
        <v/>
      </c>
      <c r="B29" s="109" t="n">
        <v>0</v>
      </c>
      <c r="C29" s="109" t="n">
        <v>0</v>
      </c>
      <c r="D29" s="131">
        <f>IF((C29-B29)&lt;TIME(6,1,0),TIME(0,0,0),IF((C29-B29)&lt;TIME(9,31,0),$E$44,$E$45))</f>
        <v/>
      </c>
      <c r="E29" s="110">
        <f>November[[#This Row],[Ende]]-November[[#This Row],[Beginn]]-November[[#This Row],[Pause]]</f>
        <v/>
      </c>
      <c r="F29" s="110">
        <f>$F$6+SUM($E$8:November[[#This Row],[Arbeitszeit]])</f>
        <v/>
      </c>
      <c r="G29" s="111" t="n"/>
      <c r="H29" s="114">
        <f>IF(ISNUMBER(MATCH(November[[#This Row],[Bemerkung]],Setup!$X$73:$X$86,0)),0,VLOOKUP(WEEKDAY(A29,2),Wochenzeiten[],3,0))</f>
        <v/>
      </c>
      <c r="I29" s="114">
        <f>IF(ISNUMBER(LOOKUP(November[[#This Row],[Bemerkung]],Setup!$X$71:$X93)),0,November[[#This Row],[Ende]]-November[[#This Row],[Beginn]]-November[[#This Row],[Pause]]-November[[#This Row],[Berechnungshilfe1]])</f>
        <v/>
      </c>
    </row>
    <row customHeight="1" ht="12.95" r="30" s="72">
      <c r="A30" s="108">
        <f>A29+1</f>
        <v/>
      </c>
      <c r="B30" s="109" t="n">
        <v>0</v>
      </c>
      <c r="C30" s="109" t="n">
        <v>0</v>
      </c>
      <c r="D30" s="131">
        <f>IF((C30-B30)&lt;TIME(6,1,0),TIME(0,0,0),IF((C30-B30)&lt;TIME(9,31,0),$E$44,$E$45))</f>
        <v/>
      </c>
      <c r="E30" s="110">
        <f>November[[#This Row],[Ende]]-November[[#This Row],[Beginn]]-November[[#This Row],[Pause]]</f>
        <v/>
      </c>
      <c r="F30" s="110">
        <f>$F$6+SUM($E$8:November[[#This Row],[Arbeitszeit]])</f>
        <v/>
      </c>
      <c r="G30" s="111" t="n"/>
      <c r="H30" s="114">
        <f>IF(ISNUMBER(MATCH(November[[#This Row],[Bemerkung]],Setup!$X$73:$X$86,0)),0,VLOOKUP(WEEKDAY(A30,2),Wochenzeiten[],3,0))</f>
        <v/>
      </c>
      <c r="I30" s="114">
        <f>IF(ISNUMBER(LOOKUP(November[[#This Row],[Bemerkung]],Setup!$X$71:$X94)),0,November[[#This Row],[Ende]]-November[[#This Row],[Beginn]]-November[[#This Row],[Pause]]-November[[#This Row],[Berechnungshilfe1]])</f>
        <v/>
      </c>
    </row>
    <row customHeight="1" ht="12.95" r="31" s="72">
      <c r="A31" s="108">
        <f>A30+1</f>
        <v/>
      </c>
      <c r="B31" s="109" t="n">
        <v>0</v>
      </c>
      <c r="C31" s="109" t="n">
        <v>0</v>
      </c>
      <c r="D31" s="131">
        <f>IF((C31-B31)&lt;TIME(6,1,0),TIME(0,0,0),IF((C31-B31)&lt;TIME(9,31,0),$E$44,$E$45))</f>
        <v/>
      </c>
      <c r="E31" s="110">
        <f>November[[#This Row],[Ende]]-November[[#This Row],[Beginn]]-November[[#This Row],[Pause]]</f>
        <v/>
      </c>
      <c r="F31" s="110">
        <f>$F$6+SUM($E$8:November[[#This Row],[Arbeitszeit]])</f>
        <v/>
      </c>
      <c r="G31" s="111" t="n"/>
      <c r="H31" s="114">
        <f>IF(ISNUMBER(MATCH(November[[#This Row],[Bemerkung]],Setup!$X$73:$X$86,0)),0,VLOOKUP(WEEKDAY(A31,2),Wochenzeiten[],3,0))</f>
        <v/>
      </c>
      <c r="I31" s="114">
        <f>IF(ISNUMBER(LOOKUP(November[[#This Row],[Bemerkung]],Setup!$X$71:$X95)),0,November[[#This Row],[Ende]]-November[[#This Row],[Beginn]]-November[[#This Row],[Pause]]-November[[#This Row],[Berechnungshilfe1]])</f>
        <v/>
      </c>
    </row>
    <row customHeight="1" ht="12.95" r="32" s="72">
      <c r="A32" s="108">
        <f>A31+1</f>
        <v/>
      </c>
      <c r="B32" s="109" t="n">
        <v>0</v>
      </c>
      <c r="C32" s="109" t="n">
        <v>0</v>
      </c>
      <c r="D32" s="131">
        <f>IF((C32-B32)&lt;TIME(6,1,0),TIME(0,0,0),IF((C32-B32)&lt;TIME(9,31,0),$E$44,$E$45))</f>
        <v/>
      </c>
      <c r="E32" s="110">
        <f>November[[#This Row],[Ende]]-November[[#This Row],[Beginn]]-November[[#This Row],[Pause]]</f>
        <v/>
      </c>
      <c r="F32" s="110">
        <f>$F$6+SUM($E$8:November[[#This Row],[Arbeitszeit]])</f>
        <v/>
      </c>
      <c r="G32" s="111" t="n"/>
      <c r="H32" s="114">
        <f>IF(ISNUMBER(MATCH(November[[#This Row],[Bemerkung]],Setup!$X$73:$X$86,0)),0,VLOOKUP(WEEKDAY(A32,2),Wochenzeiten[],3,0))</f>
        <v/>
      </c>
      <c r="I32" s="114">
        <f>IF(ISNUMBER(LOOKUP(November[[#This Row],[Bemerkung]],Setup!$X$71:$X96)),0,November[[#This Row],[Ende]]-November[[#This Row],[Beginn]]-November[[#This Row],[Pause]]-November[[#This Row],[Berechnungshilfe1]])</f>
        <v/>
      </c>
    </row>
    <row customHeight="1" ht="12.95" r="33" s="72">
      <c r="A33" s="108">
        <f>A32+1</f>
        <v/>
      </c>
      <c r="B33" s="109" t="n">
        <v>0</v>
      </c>
      <c r="C33" s="109" t="n">
        <v>0</v>
      </c>
      <c r="D33" s="131">
        <f>IF((C33-B33)&lt;TIME(6,1,0),TIME(0,0,0),IF((C33-B33)&lt;TIME(9,31,0),$E$44,$E$45))</f>
        <v/>
      </c>
      <c r="E33" s="110">
        <f>November[[#This Row],[Ende]]-November[[#This Row],[Beginn]]-November[[#This Row],[Pause]]</f>
        <v/>
      </c>
      <c r="F33" s="110">
        <f>$F$6+SUM($E$8:November[[#This Row],[Arbeitszeit]])</f>
        <v/>
      </c>
      <c r="G33" s="111" t="n"/>
      <c r="H33" s="114">
        <f>IF(ISNUMBER(MATCH(November[[#This Row],[Bemerkung]],Setup!$X$73:$X$86,0)),0,VLOOKUP(WEEKDAY(A33,2),Wochenzeiten[],3,0))</f>
        <v/>
      </c>
      <c r="I33" s="114">
        <f>IF(ISNUMBER(LOOKUP(November[[#This Row],[Bemerkung]],Setup!$X$71:$X97)),0,November[[#This Row],[Ende]]-November[[#This Row],[Beginn]]-November[[#This Row],[Pause]]-November[[#This Row],[Berechnungshilfe1]])</f>
        <v/>
      </c>
    </row>
    <row customHeight="1" ht="12.95" r="34" s="72">
      <c r="A34" s="108">
        <f>A33+1</f>
        <v/>
      </c>
      <c r="B34" s="109" t="n">
        <v>0</v>
      </c>
      <c r="C34" s="109" t="n">
        <v>0</v>
      </c>
      <c r="D34" s="131">
        <f>IF((C34-B34)&lt;TIME(6,1,0),TIME(0,0,0),IF((C34-B34)&lt;TIME(9,31,0),$E$44,$E$45))</f>
        <v/>
      </c>
      <c r="E34" s="110">
        <f>November[[#This Row],[Ende]]-November[[#This Row],[Beginn]]-November[[#This Row],[Pause]]</f>
        <v/>
      </c>
      <c r="F34" s="110">
        <f>$F$6+SUM($E$8:November[[#This Row],[Arbeitszeit]])</f>
        <v/>
      </c>
      <c r="G34" s="111" t="n"/>
      <c r="H34" s="114">
        <f>IF(ISNUMBER(MATCH(November[[#This Row],[Bemerkung]],Setup!$X$73:$X$86,0)),0,VLOOKUP(WEEKDAY(A34,2),Wochenzeiten[],3,0))</f>
        <v/>
      </c>
      <c r="I34" s="114">
        <f>IF(ISNUMBER(LOOKUP(November[[#This Row],[Bemerkung]],Setup!$X$71:$X98)),0,November[[#This Row],[Ende]]-November[[#This Row],[Beginn]]-November[[#This Row],[Pause]]-November[[#This Row],[Berechnungshilfe1]])</f>
        <v/>
      </c>
    </row>
    <row customHeight="1" ht="12.75" r="35" s="72">
      <c r="A35" s="108">
        <f>A34+1</f>
        <v/>
      </c>
      <c r="B35" s="109" t="n">
        <v>0</v>
      </c>
      <c r="C35" s="109" t="n">
        <v>0</v>
      </c>
      <c r="D35" s="131">
        <f>IF((C35-B35)&lt;TIME(6,1,0),TIME(0,0,0),IF((C35-B35)&lt;TIME(9,31,0),$E$44,$E$45))</f>
        <v/>
      </c>
      <c r="E35" s="110">
        <f>November[[#This Row],[Ende]]-November[[#This Row],[Beginn]]-November[[#This Row],[Pause]]</f>
        <v/>
      </c>
      <c r="F35" s="110">
        <f>$F$6+SUM($E$8:November[[#This Row],[Arbeitszeit]])</f>
        <v/>
      </c>
      <c r="G35" s="111" t="n"/>
      <c r="H35" s="114">
        <f>IF(ISNUMBER(MATCH(November[[#This Row],[Bemerkung]],Setup!$X$73:$X$86,0)),0,VLOOKUP(WEEKDAY(A35,2),Wochenzeiten[],3,0))</f>
        <v/>
      </c>
      <c r="I35" s="114">
        <f>IF(ISNUMBER(LOOKUP(November[[#This Row],[Bemerkung]],Setup!$X$71:$X99)),0,November[[#This Row],[Ende]]-November[[#This Row],[Beginn]]-November[[#This Row],[Pause]]-November[[#This Row],[Berechnungshilfe1]])</f>
        <v/>
      </c>
    </row>
    <row customHeight="1" ht="12.75" r="36" s="72">
      <c r="A36" s="108">
        <f>A35+1</f>
        <v/>
      </c>
      <c r="B36" s="109" t="n">
        <v>0</v>
      </c>
      <c r="C36" s="109" t="n">
        <v>0</v>
      </c>
      <c r="D36" s="131">
        <f>IF((C36-B36)&lt;TIME(6,1,0),TIME(0,0,0),IF((C36-B36)&lt;TIME(9,31,0),$E$44,$E$45))</f>
        <v/>
      </c>
      <c r="E36" s="110">
        <f>November[[#This Row],[Ende]]-November[[#This Row],[Beginn]]-November[[#This Row],[Pause]]</f>
        <v/>
      </c>
      <c r="F36" s="110">
        <f>$F$6+SUM($E$8:November[[#This Row],[Arbeitszeit]])</f>
        <v/>
      </c>
      <c r="G36" s="111" t="n"/>
      <c r="H36" s="114">
        <f>IF(ISNUMBER(MATCH(November[[#This Row],[Bemerkung]],Setup!$X$73:$X$86,0)),0,VLOOKUP(WEEKDAY(A36,2),Wochenzeiten[],3,0))</f>
        <v/>
      </c>
      <c r="I36" s="114">
        <f>IF(ISNUMBER(LOOKUP(November[[#This Row],[Bemerkung]],Setup!$X$71:$X100)),0,November[[#This Row],[Ende]]-November[[#This Row],[Beginn]]-November[[#This Row],[Pause]]-November[[#This Row],[Berechnungshilfe1]])</f>
        <v/>
      </c>
    </row>
    <row customHeight="1" ht="12.75" r="37" s="72">
      <c r="A37" s="108">
        <f>A36+1</f>
        <v/>
      </c>
      <c r="B37" s="109" t="n">
        <v>0</v>
      </c>
      <c r="C37" s="109" t="n">
        <v>0</v>
      </c>
      <c r="D37" s="131">
        <f>IF((C37-B37)&lt;TIME(6,1,0),TIME(0,0,0),IF((C37-B37)&lt;TIME(9,31,0),$E$44,$E$45))</f>
        <v/>
      </c>
      <c r="E37" s="110">
        <f>November[[#This Row],[Ende]]-November[[#This Row],[Beginn]]-November[[#This Row],[Pause]]</f>
        <v/>
      </c>
      <c r="F37" s="110">
        <f>$F$6+SUM($E$8:November[[#This Row],[Arbeitszeit]])</f>
        <v/>
      </c>
      <c r="G37" s="111" t="n"/>
      <c r="H37" s="114">
        <f>IF(ISNUMBER(MATCH(November[[#This Row],[Bemerkung]],Setup!$X$73:$X$86,0)),0,VLOOKUP(WEEKDAY(A37,2),Wochenzeiten[],3,0))</f>
        <v/>
      </c>
      <c r="I37" s="114">
        <f>IF(ISNUMBER(LOOKUP(November[[#This Row],[Bemerkung]],Setup!$X$71:$X101)),0,November[[#This Row],[Ende]]-November[[#This Row],[Beginn]]-November[[#This Row],[Pause]]-November[[#This Row],[Berechnungshilfe1]])</f>
        <v/>
      </c>
    </row>
    <row customHeight="1" ht="12" r="38" s="72">
      <c r="A38" s="117" t="n"/>
      <c r="B38" s="117" t="n"/>
      <c r="C38" s="136" t="inlineStr">
        <is>
          <t>Übertrag in den Folgemonat:</t>
        </is>
      </c>
      <c r="D38" s="119" t="n"/>
      <c r="E38" s="119" t="n"/>
      <c r="F38" s="120">
        <f>SUM(November[Arbeitszeit])+$F$6-E46</f>
        <v/>
      </c>
      <c r="G38" s="121" t="n"/>
    </row>
    <row customHeight="1" ht="14.1" r="39" s="72">
      <c r="A39" s="122" t="inlineStr">
        <is>
          <t>Anmerkungen</t>
        </is>
      </c>
      <c r="B39" s="123" t="n"/>
      <c r="C39" s="124" t="n"/>
      <c r="D39" s="124" t="n"/>
      <c r="E39" s="124" t="n"/>
      <c r="F39" s="125" t="n"/>
      <c r="G39" s="124" t="n"/>
    </row>
    <row customHeight="1" ht="12.95" r="40" s="72">
      <c r="A40" s="126" t="inlineStr">
        <is>
          <t>Zeitgutschriften – pro Monat max. 25 Stunden (1.500 Min.);</t>
        </is>
      </c>
      <c r="E40" s="124" t="n"/>
      <c r="F40" s="124" t="n"/>
      <c r="G40" s="124" t="n"/>
    </row>
    <row customHeight="1" ht="12.95" r="41" s="72">
      <c r="A41" s="123" t="inlineStr">
        <is>
          <t>kumuliert max. 80 Stunden (4.800) Min.)</t>
        </is>
      </c>
      <c r="D41" s="124" t="n"/>
      <c r="E41" s="124" t="n"/>
      <c r="F41" s="124" t="n"/>
      <c r="G41" s="124" t="n"/>
    </row>
    <row customHeight="1" ht="12.95" r="42" s="72">
      <c r="A42" s="126" t="inlineStr">
        <is>
          <t>Zeitlastschriften – pro Monat max. 15 Stunden (900 Min.);</t>
        </is>
      </c>
      <c r="E42" s="124" t="n"/>
      <c r="F42" s="123" t="inlineStr">
        <is>
          <t>Unterschrift/Datum Beschäftigte/r</t>
        </is>
      </c>
    </row>
    <row customHeight="1" ht="12.95" r="43" s="72">
      <c r="A43" s="123" t="inlineStr">
        <is>
          <t>kumuliert max. 40 Stunden (2.400 Min.)</t>
        </is>
      </c>
      <c r="D43" s="124" t="n"/>
      <c r="E43" s="124" t="n"/>
      <c r="F43" s="124" t="n"/>
      <c r="G43" s="124" t="n"/>
    </row>
    <row customHeight="1" ht="12" r="44" s="72">
      <c r="A44" s="123" t="inlineStr">
        <is>
          <t>Pausenzeit 6-9 Stunden:</t>
        </is>
      </c>
      <c r="D44" s="124" t="n"/>
      <c r="E44" s="127">
        <f>Setup!C16</f>
        <v/>
      </c>
      <c r="F44" s="124" t="n"/>
      <c r="G44" s="124" t="n"/>
    </row>
    <row customHeight="1" ht="12" r="45" s="72">
      <c r="A45" s="123" t="inlineStr">
        <is>
          <t>Pausenzeit 9-10 Stunden</t>
        </is>
      </c>
      <c r="D45" s="124" t="n"/>
      <c r="E45" s="127">
        <f>Setup!C17</f>
        <v/>
      </c>
      <c r="F45" s="123" t="inlineStr">
        <is>
          <t>Kenntnisnahme Vorgesetzte/r</t>
        </is>
      </c>
    </row>
    <row customHeight="1" ht="12.95" r="46" s="72">
      <c r="A46" s="128" t="inlineStr">
        <is>
          <t>monatliche Arbeitszeit</t>
        </is>
      </c>
      <c r="D46" s="124" t="n"/>
      <c r="E46" s="134">
        <f>Setup!C14</f>
        <v/>
      </c>
      <c r="F46" s="123" t="n"/>
      <c r="G46" s="124" t="n"/>
    </row>
  </sheetData>
  <mergeCells count="16">
    <mergeCell ref="A1:C4"/>
    <mergeCell ref="F1:G1"/>
    <mergeCell ref="F2:G2"/>
    <mergeCell ref="F3:G3"/>
    <mergeCell ref="F4:G4"/>
    <mergeCell ref="C6:E6"/>
    <mergeCell ref="C38:E38"/>
    <mergeCell ref="A40:D40"/>
    <mergeCell ref="A41:C41"/>
    <mergeCell ref="A42:D42"/>
    <mergeCell ref="F42:G42"/>
    <mergeCell ref="A43:C43"/>
    <mergeCell ref="A44:C44"/>
    <mergeCell ref="A45:C45"/>
    <mergeCell ref="F45:G45"/>
    <mergeCell ref="A46:C46"/>
  </mergeCells>
  <conditionalFormatting sqref="A8:F37">
    <cfRule aboveAverage="0" bottom="0" dxfId="0" equalAverage="0" operator="equal" percent="0" priority="2" rank="0" text="" type="cellIs">
      <formula>0</formula>
    </cfRule>
  </conditionalFormatting>
  <printOptions gridLines="0" gridLinesSet="1" headings="0" horizontalCentered="0" verticalCentered="0"/>
  <pageMargins bottom="0.7875" footer="0.511805555555555" header="0.511805555555555" left="0.7" right="0.7" top="0.7875"/>
  <pageSetup blackAndWhite="0" copies="1" draft="0" firstPageNumber="0" fitToHeight="1" fitToWidth="1" horizontalDpi="300" orientation="portrait" pageOrder="downThenOver" paperSize="9" scale="100" useFirstPageNumber="0" verticalDpi="300"/>
  <tableParts count="1">
    <tablePart r:id="rId1"/>
  </tableParts>
</worksheet>
</file>

<file path=xl/worksheets/sheet13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O47"/>
  <sheetViews>
    <sheetView colorId="64" defaultGridColor="1" rightToLeft="0" showFormulas="0" showGridLines="1" showOutlineSymbols="1" showRowColHeaders="1" showZeros="1" tabSelected="0" topLeftCell="A1" view="normal" workbookViewId="0" zoomScale="100" zoomScaleNormal="100" zoomScalePageLayoutView="100">
      <selection activeCell="B8" activeCellId="0" pane="topLeft" sqref="B8"/>
    </sheetView>
  </sheetViews>
  <sheetFormatPr baseColWidth="8" defaultRowHeight="12.75" outlineLevelRow="0" zeroHeight="0"/>
  <cols>
    <col customWidth="1" max="1" min="1" style="96" width="11"/>
    <col customWidth="1" max="4" min="2" style="96" width="8.380000000000001"/>
    <col customWidth="1" max="5" min="5" style="96" width="9.880000000000001"/>
    <col customWidth="1" max="6" min="6" style="96" width="11.25"/>
    <col customWidth="1" max="7" min="7" style="96" width="13"/>
    <col customWidth="1" hidden="1" max="9" min="8" style="96" width="10.13"/>
    <col customWidth="1" max="13" min="10" style="96" width="11.13"/>
    <col customWidth="1" max="14" min="14" style="96" width="15.5"/>
    <col customWidth="1" max="1025" min="15" style="96" width="11.13"/>
  </cols>
  <sheetData>
    <row customHeight="1" ht="12.95" r="1" s="72">
      <c r="A1" s="97" t="inlineStr">
        <is>
          <t>ZEITERFASSUNGSBOGEN FÜR DIE GLEITENDE ARBEITSZEIT</t>
        </is>
      </c>
      <c r="E1" s="98" t="inlineStr">
        <is>
          <t>Name:</t>
        </is>
      </c>
      <c r="F1" s="99">
        <f>T(Setup!C10)</f>
        <v/>
      </c>
    </row>
    <row customHeight="1" ht="12.95" r="2" s="72">
      <c r="E2" s="98" t="inlineStr">
        <is>
          <t>Vorname:</t>
        </is>
      </c>
      <c r="F2" s="99">
        <f>T(Setup!C11)</f>
        <v/>
      </c>
    </row>
    <row customHeight="1" ht="17.1" r="3" s="72">
      <c r="E3" s="100" t="inlineStr">
        <is>
          <t>Dienststelle: </t>
        </is>
      </c>
      <c r="F3" s="99">
        <f>T(Setup!C12)</f>
        <v/>
      </c>
    </row>
    <row customHeight="1" ht="12.95" r="4" s="72">
      <c r="E4" s="98" t="inlineStr">
        <is>
          <t>Monat: </t>
        </is>
      </c>
      <c r="F4" s="101">
        <f>DATE(Setup!C13,12,1)</f>
        <v/>
      </c>
    </row>
    <row customHeight="1" ht="78.75" r="5" s="72">
      <c r="A5" s="102" t="inlineStr">
        <is>
          <t>Tag</t>
        </is>
      </c>
      <c r="B5" s="102" t="inlineStr">
        <is>
          <t>Beginn des Dienstes (frühestens 6:00 Uhr)</t>
        </is>
      </c>
      <c r="C5" s="102" t="inlineStr">
        <is>
          <t>Ende des Dienstes (spätestens 19:30 Uhr)</t>
        </is>
      </c>
      <c r="D5" s="102" t="inlineStr">
        <is>
          <t>Pause (mind. 30 Min. ab 6 Std. AZ, mind. 45 Min. ab 9 Std. AZ)</t>
        </is>
      </c>
      <c r="E5" s="103" t="inlineStr">
        <is>
          <t>Gegenüber Sollarb.zeit mehr/weniger 
(+/- hh:mm)</t>
        </is>
      </c>
      <c r="F5" s="103" t="inlineStr">
        <is>
          <t>Tägl. Fortschreibung d. zeitl. Über- u. Unterschreitung 
(+ / - hh:mm)</t>
        </is>
      </c>
      <c r="G5" s="104" t="inlineStr">
        <is>
          <t>Bemerkungen, z.B. 
U = Urlaub 
K = Krankheit 
B = Befreiung 
Zaus = Zeitausgleich 
D = Dienstreise 
kA = kein Arbeitstag</t>
        </is>
      </c>
      <c r="N5" s="105" t="n"/>
      <c r="O5" s="105" t="n"/>
    </row>
    <row customHeight="1" ht="12.95" r="6" s="72">
      <c r="A6" s="106" t="n"/>
      <c r="B6" s="106" t="n"/>
      <c r="C6" s="98" t="inlineStr">
        <is>
          <t>Übertrag aus dem Vormonat:</t>
        </is>
      </c>
      <c r="F6" s="135">
        <f>November!F38</f>
        <v/>
      </c>
      <c r="G6" s="98" t="n"/>
    </row>
    <row customHeight="1" hidden="1" ht="12.95" r="7" s="72">
      <c r="A7" s="108" t="inlineStr">
        <is>
          <t>Datum</t>
        </is>
      </c>
      <c r="B7" s="109" t="inlineStr">
        <is>
          <t>Beginn</t>
        </is>
      </c>
      <c r="C7" s="109" t="inlineStr">
        <is>
          <t>Ende</t>
        </is>
      </c>
      <c r="D7" s="109" t="inlineStr">
        <is>
          <t>Pause</t>
        </is>
      </c>
      <c r="E7" s="110" t="inlineStr">
        <is>
          <t>Arbeitszeit</t>
        </is>
      </c>
      <c r="F7" s="110" t="inlineStr">
        <is>
          <t>Zwischensumme</t>
        </is>
      </c>
      <c r="G7" s="111" t="inlineStr">
        <is>
          <t>Bemerkung</t>
        </is>
      </c>
      <c r="H7" s="105" t="inlineStr">
        <is>
          <t>Berechnungshilfe1</t>
        </is>
      </c>
      <c r="I7" s="105" t="inlineStr">
        <is>
          <t>Berechnungshilfe2</t>
        </is>
      </c>
    </row>
    <row customHeight="1" ht="12.95" r="8" s="72">
      <c r="A8" s="108">
        <f>F4</f>
        <v/>
      </c>
      <c r="B8" s="109" t="n">
        <v>0</v>
      </c>
      <c r="C8" s="109" t="n">
        <v>0</v>
      </c>
      <c r="D8" s="131">
        <f>IF((C8-B8)&lt;TIME(6,1,0),TIME(0,0,0),IF((C8-B8)&lt;TIME(9,31,0),$E$45,$E$46))</f>
        <v/>
      </c>
      <c r="E8" s="110">
        <f>Dezember[[#This Row],[Ende]]-Dezember[[#This Row],[Beginn]]-Dezember[[#This Row],[Pause]]</f>
        <v/>
      </c>
      <c r="F8" s="110">
        <f>$F$6+SUM($E$8:Dezember[[#This Row],[Arbeitszeit]])</f>
        <v/>
      </c>
      <c r="G8" s="111" t="n"/>
      <c r="H8" s="114">
        <f>IF(ISNUMBER(MATCH(Dezember[[#This Row],[Bemerkung]],Setup!$X$73:$X$86,0)),0,VLOOKUP(WEEKDAY(A8,2),Wochenzeiten[],3,0))</f>
        <v/>
      </c>
      <c r="I8" s="114">
        <f>IF(ISNUMBER(LOOKUP(Dezember[[#This Row],[Bemerkung]],Setup!$X$71:$X72)),0,Dezember[[#This Row],[Ende]]-Dezember[[#This Row],[Beginn]]-Dezember[[#This Row],[Pause]]-Dezember[[#This Row],[Berechnungshilfe1]])</f>
        <v/>
      </c>
    </row>
    <row customHeight="1" ht="12.95" r="9" s="72">
      <c r="A9" s="108">
        <f>A8+1</f>
        <v/>
      </c>
      <c r="B9" s="109" t="n">
        <v>0</v>
      </c>
      <c r="C9" s="109" t="n">
        <v>0</v>
      </c>
      <c r="D9" s="131">
        <f>IF((C9-B9)&lt;TIME(6,1,0),TIME(0,0,0),IF((C9-B9)&lt;TIME(9,31,0),$E$45,$E$46))</f>
        <v/>
      </c>
      <c r="E9" s="110">
        <f>Dezember[[#This Row],[Ende]]-Dezember[[#This Row],[Beginn]]-Dezember[[#This Row],[Pause]]</f>
        <v/>
      </c>
      <c r="F9" s="110">
        <f>$F$6+SUM($E$8:Dezember[[#This Row],[Arbeitszeit]])</f>
        <v/>
      </c>
      <c r="G9" s="111" t="n"/>
      <c r="H9" s="114">
        <f>IF(ISNUMBER(MATCH(Dezember[[#This Row],[Bemerkung]],Setup!$X$73:$X$86,0)),0,VLOOKUP(WEEKDAY(A9,2),Wochenzeiten[],3,0))</f>
        <v/>
      </c>
      <c r="I9" s="114">
        <f>IF(ISNUMBER(LOOKUP(Dezember[[#This Row],[Bemerkung]],Setup!$X$71:$X73)),0,Dezember[[#This Row],[Ende]]-Dezember[[#This Row],[Beginn]]-Dezember[[#This Row],[Pause]]-Dezember[[#This Row],[Berechnungshilfe1]])</f>
        <v/>
      </c>
    </row>
    <row customHeight="1" ht="12.95" r="10" s="72">
      <c r="A10" s="108">
        <f>A9+1</f>
        <v/>
      </c>
      <c r="B10" s="109" t="n">
        <v>0</v>
      </c>
      <c r="C10" s="109" t="n">
        <v>0</v>
      </c>
      <c r="D10" s="131">
        <f>IF((C10-B10)&lt;TIME(6,1,0),TIME(0,0,0),IF((C10-B10)&lt;TIME(9,31,0),$E$45,$E$46))</f>
        <v/>
      </c>
      <c r="E10" s="110">
        <f>Dezember[[#This Row],[Ende]]-Dezember[[#This Row],[Beginn]]-Dezember[[#This Row],[Pause]]</f>
        <v/>
      </c>
      <c r="F10" s="110">
        <f>$F$6+SUM($E$8:Dezember[[#This Row],[Arbeitszeit]])</f>
        <v/>
      </c>
      <c r="G10" s="137" t="n"/>
      <c r="H10" s="114">
        <f>IF(ISNUMBER(MATCH(Dezember[[#This Row],[Bemerkung]],Setup!$X$73:$X$86,0)),0,VLOOKUP(WEEKDAY(A10,2),Wochenzeiten[],3,0))</f>
        <v/>
      </c>
      <c r="I10" s="114">
        <f>IF(ISNUMBER(LOOKUP(Dezember[[#This Row],[Bemerkung]],Setup!$X$71:$X74)),0,Dezember[[#This Row],[Ende]]-Dezember[[#This Row],[Beginn]]-Dezember[[#This Row],[Pause]]-Dezember[[#This Row],[Berechnungshilfe1]])</f>
        <v/>
      </c>
    </row>
    <row customHeight="1" ht="12.95" r="11" s="72">
      <c r="A11" s="108">
        <f>A10+1</f>
        <v/>
      </c>
      <c r="B11" s="109" t="n">
        <v>0</v>
      </c>
      <c r="C11" s="109" t="n">
        <v>0</v>
      </c>
      <c r="D11" s="131">
        <f>IF((C11-B11)&lt;TIME(6,1,0),TIME(0,0,0),IF((C11-B11)&lt;TIME(9,31,0),$E$45,$E$46))</f>
        <v/>
      </c>
      <c r="E11" s="110">
        <f>Dezember[[#This Row],[Ende]]-Dezember[[#This Row],[Beginn]]-Dezember[[#This Row],[Pause]]</f>
        <v/>
      </c>
      <c r="F11" s="110">
        <f>$F$6+SUM($E$8:Dezember[[#This Row],[Arbeitszeit]])</f>
        <v/>
      </c>
      <c r="G11" s="111" t="n"/>
      <c r="H11" s="114">
        <f>IF(ISNUMBER(MATCH(Dezember[[#This Row],[Bemerkung]],Setup!$X$73:$X$86,0)),0,VLOOKUP(WEEKDAY(A11,2),Wochenzeiten[],3,0))</f>
        <v/>
      </c>
      <c r="I11" s="114">
        <f>IF(ISNUMBER(LOOKUP(Dezember[[#This Row],[Bemerkung]],Setup!$X$71:$X75)),0,Dezember[[#This Row],[Ende]]-Dezember[[#This Row],[Beginn]]-Dezember[[#This Row],[Pause]]-Dezember[[#This Row],[Berechnungshilfe1]])</f>
        <v/>
      </c>
    </row>
    <row customHeight="1" ht="12.95" r="12" s="72">
      <c r="A12" s="108">
        <f>A11+1</f>
        <v/>
      </c>
      <c r="B12" s="109" t="n">
        <v>0</v>
      </c>
      <c r="C12" s="109" t="n">
        <v>0</v>
      </c>
      <c r="D12" s="131">
        <f>IF((C12-B12)&lt;TIME(6,1,0),TIME(0,0,0),IF((C12-B12)&lt;TIME(9,31,0),$E$45,$E$46))</f>
        <v/>
      </c>
      <c r="E12" s="110">
        <f>Dezember[[#This Row],[Ende]]-Dezember[[#This Row],[Beginn]]-Dezember[[#This Row],[Pause]]</f>
        <v/>
      </c>
      <c r="F12" s="110">
        <f>$F$6+SUM($E$8:Dezember[[#This Row],[Arbeitszeit]])</f>
        <v/>
      </c>
      <c r="G12" s="111" t="n"/>
      <c r="H12" s="114">
        <f>IF(ISNUMBER(MATCH(Dezember[[#This Row],[Bemerkung]],Setup!$X$73:$X$86,0)),0,VLOOKUP(WEEKDAY(A12,2),Wochenzeiten[],3,0))</f>
        <v/>
      </c>
      <c r="I12" s="114">
        <f>IF(ISNUMBER(LOOKUP(Dezember[[#This Row],[Bemerkung]],Setup!$X$71:$X76)),0,Dezember[[#This Row],[Ende]]-Dezember[[#This Row],[Beginn]]-Dezember[[#This Row],[Pause]]-Dezember[[#This Row],[Berechnungshilfe1]])</f>
        <v/>
      </c>
    </row>
    <row customHeight="1" ht="12.95" r="13" s="72">
      <c r="A13" s="108">
        <f>A12+1</f>
        <v/>
      </c>
      <c r="B13" s="109" t="n">
        <v>0</v>
      </c>
      <c r="C13" s="109" t="n">
        <v>0</v>
      </c>
      <c r="D13" s="131">
        <f>IF((C13-B13)&lt;TIME(6,1,0),TIME(0,0,0),IF((C13-B13)&lt;TIME(9,31,0),$E$45,$E$46))</f>
        <v/>
      </c>
      <c r="E13" s="110">
        <f>Dezember[[#This Row],[Ende]]-Dezember[[#This Row],[Beginn]]-Dezember[[#This Row],[Pause]]</f>
        <v/>
      </c>
      <c r="F13" s="110">
        <f>$F$6+SUM($E$8:Dezember[[#This Row],[Arbeitszeit]])</f>
        <v/>
      </c>
      <c r="G13" s="137" t="n"/>
      <c r="H13" s="114">
        <f>IF(ISNUMBER(MATCH(Dezember[[#This Row],[Bemerkung]],Setup!$X$73:$X$86,0)),0,VLOOKUP(WEEKDAY(A13,2),Wochenzeiten[],3,0))</f>
        <v/>
      </c>
      <c r="I13" s="114">
        <f>IF(ISNUMBER(LOOKUP(Dezember[[#This Row],[Bemerkung]],Setup!$X$71:$X77)),0,Dezember[[#This Row],[Ende]]-Dezember[[#This Row],[Beginn]]-Dezember[[#This Row],[Pause]]-Dezember[[#This Row],[Berechnungshilfe1]])</f>
        <v/>
      </c>
    </row>
    <row customHeight="1" ht="12.95" r="14" s="72">
      <c r="A14" s="108">
        <f>A13+1</f>
        <v/>
      </c>
      <c r="B14" s="109" t="n">
        <v>0</v>
      </c>
      <c r="C14" s="109" t="n">
        <v>0</v>
      </c>
      <c r="D14" s="131">
        <f>IF((C14-B14)&lt;TIME(6,1,0),TIME(0,0,0),IF((C14-B14)&lt;TIME(9,31,0),$E$45,$E$46))</f>
        <v/>
      </c>
      <c r="E14" s="110">
        <f>Dezember[[#This Row],[Ende]]-Dezember[[#This Row],[Beginn]]-Dezember[[#This Row],[Pause]]</f>
        <v/>
      </c>
      <c r="F14" s="110">
        <f>$F$6+SUM($E$8:Dezember[[#This Row],[Arbeitszeit]])</f>
        <v/>
      </c>
      <c r="G14" s="111" t="n"/>
      <c r="H14" s="114">
        <f>IF(ISNUMBER(MATCH(Dezember[[#This Row],[Bemerkung]],Setup!$X$73:$X$86,0)),0,VLOOKUP(WEEKDAY(A14,2),Wochenzeiten[],3,0))</f>
        <v/>
      </c>
      <c r="I14" s="114">
        <f>IF(ISNUMBER(LOOKUP(Dezember[[#This Row],[Bemerkung]],Setup!$X$71:$X79)),0,Dezember[[#This Row],[Ende]]-Dezember[[#This Row],[Beginn]]-Dezember[[#This Row],[Pause]]-Dezember[[#This Row],[Berechnungshilfe1]])</f>
        <v/>
      </c>
    </row>
    <row customHeight="1" ht="12.95" r="15" s="72">
      <c r="A15" s="108">
        <f>A14+1</f>
        <v/>
      </c>
      <c r="B15" s="109" t="n">
        <v>0</v>
      </c>
      <c r="C15" s="109" t="n">
        <v>0</v>
      </c>
      <c r="D15" s="131">
        <f>IF((C15-B15)&lt;TIME(6,1,0),TIME(0,0,0),IF((C15-B15)&lt;TIME(9,31,0),$E$45,$E$46))</f>
        <v/>
      </c>
      <c r="E15" s="110">
        <f>Dezember[[#This Row],[Ende]]-Dezember[[#This Row],[Beginn]]-Dezember[[#This Row],[Pause]]</f>
        <v/>
      </c>
      <c r="F15" s="110">
        <f>$F$6+SUM($E$8:Dezember[[#This Row],[Arbeitszeit]])</f>
        <v/>
      </c>
      <c r="G15" s="111" t="n"/>
      <c r="H15" s="114">
        <f>IF(ISNUMBER(MATCH(Dezember[[#This Row],[Bemerkung]],Setup!$X$73:$X$86,0)),0,VLOOKUP(WEEKDAY(A15,2),Wochenzeiten[],3,0))</f>
        <v/>
      </c>
      <c r="I15" s="114">
        <f>IF(ISNUMBER(LOOKUP(Dezember[[#This Row],[Bemerkung]],Setup!$X$71:$X80)),0,Dezember[[#This Row],[Ende]]-Dezember[[#This Row],[Beginn]]-Dezember[[#This Row],[Pause]]-Dezember[[#This Row],[Berechnungshilfe1]])</f>
        <v/>
      </c>
    </row>
    <row customHeight="1" ht="12.95" r="16" s="72">
      <c r="A16" s="108">
        <f>A15+1</f>
        <v/>
      </c>
      <c r="B16" s="109" t="n">
        <v>0</v>
      </c>
      <c r="C16" s="109" t="n">
        <v>0</v>
      </c>
      <c r="D16" s="131">
        <f>IF((C16-B16)&lt;TIME(6,1,0),TIME(0,0,0),IF((C16-B16)&lt;TIME(9,31,0),$E$45,$E$46))</f>
        <v/>
      </c>
      <c r="E16" s="110">
        <f>Dezember[[#This Row],[Ende]]-Dezember[[#This Row],[Beginn]]-Dezember[[#This Row],[Pause]]</f>
        <v/>
      </c>
      <c r="F16" s="110">
        <f>$F$6+SUM($E$8:Dezember[[#This Row],[Arbeitszeit]])</f>
        <v/>
      </c>
      <c r="G16" s="111" t="n"/>
      <c r="H16" s="114">
        <f>IF(ISNUMBER(MATCH(Dezember[[#This Row],[Bemerkung]],Setup!$X$73:$X$86,0)),0,VLOOKUP(WEEKDAY(A16,2),Wochenzeiten[],3,0))</f>
        <v/>
      </c>
      <c r="I16" s="114">
        <f>IF(ISNUMBER(LOOKUP(Dezember[[#This Row],[Bemerkung]],Setup!$X$71:$X81)),0,Dezember[[#This Row],[Ende]]-Dezember[[#This Row],[Beginn]]-Dezember[[#This Row],[Pause]]-Dezember[[#This Row],[Berechnungshilfe1]])</f>
        <v/>
      </c>
    </row>
    <row customHeight="1" ht="12.95" r="17" s="72">
      <c r="A17" s="108">
        <f>A16+1</f>
        <v/>
      </c>
      <c r="B17" s="109" t="n">
        <v>0</v>
      </c>
      <c r="C17" s="109" t="n">
        <v>0</v>
      </c>
      <c r="D17" s="131">
        <f>IF((C17-B17)&lt;TIME(6,1,0),TIME(0,0,0),IF((C17-B17)&lt;TIME(9,31,0),$E$45,$E$46))</f>
        <v/>
      </c>
      <c r="E17" s="110">
        <f>Dezember[[#This Row],[Ende]]-Dezember[[#This Row],[Beginn]]-Dezember[[#This Row],[Pause]]</f>
        <v/>
      </c>
      <c r="F17" s="110">
        <f>$F$6+SUM($E$8:Dezember[[#This Row],[Arbeitszeit]])</f>
        <v/>
      </c>
      <c r="G17" s="111" t="n"/>
      <c r="H17" s="114">
        <f>IF(ISNUMBER(MATCH(Dezember[[#This Row],[Bemerkung]],Setup!$X$73:$X$86,0)),0,VLOOKUP(WEEKDAY(A17,2),Wochenzeiten[],3,0))</f>
        <v/>
      </c>
      <c r="I17" s="114">
        <f>IF(ISNUMBER(LOOKUP(Dezember[[#This Row],[Bemerkung]],Setup!$X$71:$X82)),0,Dezember[[#This Row],[Ende]]-Dezember[[#This Row],[Beginn]]-Dezember[[#This Row],[Pause]]-Dezember[[#This Row],[Berechnungshilfe1]])</f>
        <v/>
      </c>
    </row>
    <row customHeight="1" ht="12.95" r="18" s="72">
      <c r="A18" s="108">
        <f>A17+1</f>
        <v/>
      </c>
      <c r="B18" s="109" t="n">
        <v>0</v>
      </c>
      <c r="C18" s="109" t="n">
        <v>0</v>
      </c>
      <c r="D18" s="131">
        <f>IF((C18-B18)&lt;TIME(6,1,0),TIME(0,0,0),IF((C18-B18)&lt;TIME(9,31,0),$E$45,$E$46))</f>
        <v/>
      </c>
      <c r="E18" s="110">
        <f>Dezember[[#This Row],[Ende]]-Dezember[[#This Row],[Beginn]]-Dezember[[#This Row],[Pause]]</f>
        <v/>
      </c>
      <c r="F18" s="110">
        <f>$F$6+SUM($E$8:Dezember[[#This Row],[Arbeitszeit]])</f>
        <v/>
      </c>
      <c r="G18" s="111" t="n"/>
      <c r="H18" s="114">
        <f>IF(ISNUMBER(MATCH(Dezember[[#This Row],[Bemerkung]],Setup!$X$73:$X$86,0)),0,VLOOKUP(WEEKDAY(A18,2),Wochenzeiten[],3,0))</f>
        <v/>
      </c>
      <c r="I18" s="114">
        <f>IF(ISNUMBER(LOOKUP(Dezember[[#This Row],[Bemerkung]],Setup!$X$71:$X83)),0,Dezember[[#This Row],[Ende]]-Dezember[[#This Row],[Beginn]]-Dezember[[#This Row],[Pause]]-Dezember[[#This Row],[Berechnungshilfe1]])</f>
        <v/>
      </c>
    </row>
    <row customHeight="1" ht="12.95" r="19" s="72">
      <c r="A19" s="108">
        <f>A18+1</f>
        <v/>
      </c>
      <c r="B19" s="109" t="n">
        <v>0</v>
      </c>
      <c r="C19" s="109" t="n">
        <v>0</v>
      </c>
      <c r="D19" s="131">
        <f>IF((C19-B19)&lt;TIME(6,1,0),TIME(0,0,0),IF((C19-B19)&lt;TIME(9,31,0),$E$45,$E$46))</f>
        <v/>
      </c>
      <c r="E19" s="110">
        <f>Dezember[[#This Row],[Ende]]-Dezember[[#This Row],[Beginn]]-Dezember[[#This Row],[Pause]]</f>
        <v/>
      </c>
      <c r="F19" s="110">
        <f>$F$6+SUM($E$8:Dezember[[#This Row],[Arbeitszeit]])</f>
        <v/>
      </c>
      <c r="G19" s="111" t="n"/>
      <c r="H19" s="114">
        <f>IF(ISNUMBER(MATCH(Dezember[[#This Row],[Bemerkung]],Setup!$X$73:$X$86,0)),0,VLOOKUP(WEEKDAY(A19,2),Wochenzeiten[],3,0))</f>
        <v/>
      </c>
      <c r="I19" s="114">
        <f>IF(ISNUMBER(LOOKUP(Dezember[[#This Row],[Bemerkung]],Setup!$X$71:$X84)),0,Dezember[[#This Row],[Ende]]-Dezember[[#This Row],[Beginn]]-Dezember[[#This Row],[Pause]]-Dezember[[#This Row],[Berechnungshilfe1]])</f>
        <v/>
      </c>
    </row>
    <row customHeight="1" ht="12.95" r="20" s="72">
      <c r="A20" s="108">
        <f>A19+1</f>
        <v/>
      </c>
      <c r="B20" s="109" t="n">
        <v>0</v>
      </c>
      <c r="C20" s="109" t="n">
        <v>0</v>
      </c>
      <c r="D20" s="131">
        <f>IF((C20-B20)&lt;TIME(6,1,0),TIME(0,0,0),IF((C20-B20)&lt;TIME(9,31,0),$E$45,$E$46))</f>
        <v/>
      </c>
      <c r="E20" s="110">
        <f>Dezember[[#This Row],[Ende]]-Dezember[[#This Row],[Beginn]]-Dezember[[#This Row],[Pause]]</f>
        <v/>
      </c>
      <c r="F20" s="110">
        <f>$F$6+SUM($E$8:Dezember[[#This Row],[Arbeitszeit]])</f>
        <v/>
      </c>
      <c r="G20" s="111" t="n"/>
      <c r="H20" s="114">
        <f>IF(ISNUMBER(MATCH(Dezember[[#This Row],[Bemerkung]],Setup!$X$73:$X$86,0)),0,VLOOKUP(WEEKDAY(A20,2),Wochenzeiten[],3,0))</f>
        <v/>
      </c>
      <c r="I20" s="114">
        <f>IF(ISNUMBER(LOOKUP(Dezember[[#This Row],[Bemerkung]],Setup!$X$71:$X85)),0,Dezember[[#This Row],[Ende]]-Dezember[[#This Row],[Beginn]]-Dezember[[#This Row],[Pause]]-Dezember[[#This Row],[Berechnungshilfe1]])</f>
        <v/>
      </c>
    </row>
    <row customHeight="1" ht="12.95" r="21" s="72">
      <c r="A21" s="108">
        <f>A20+1</f>
        <v/>
      </c>
      <c r="B21" s="109" t="n">
        <v>0</v>
      </c>
      <c r="C21" s="109" t="n">
        <v>0</v>
      </c>
      <c r="D21" s="131">
        <f>IF((C21-B21)&lt;TIME(6,1,0),TIME(0,0,0),IF((C21-B21)&lt;TIME(9,31,0),$E$45,$E$46))</f>
        <v/>
      </c>
      <c r="E21" s="110">
        <f>Dezember[[#This Row],[Ende]]-Dezember[[#This Row],[Beginn]]-Dezember[[#This Row],[Pause]]</f>
        <v/>
      </c>
      <c r="F21" s="110">
        <f>$F$6+SUM($E$8:Dezember[[#This Row],[Arbeitszeit]])</f>
        <v/>
      </c>
      <c r="G21" s="111" t="n"/>
      <c r="H21" s="114">
        <f>IF(ISNUMBER(MATCH(Dezember[[#This Row],[Bemerkung]],Setup!$X$73:$X$86,0)),0,VLOOKUP(WEEKDAY(A21,2),Wochenzeiten[],3,0))</f>
        <v/>
      </c>
      <c r="I21" s="114">
        <f>IF(ISNUMBER(LOOKUP(Dezember[[#This Row],[Bemerkung]],Setup!$X$71:$X86)),0,Dezember[[#This Row],[Ende]]-Dezember[[#This Row],[Beginn]]-Dezember[[#This Row],[Pause]]-Dezember[[#This Row],[Berechnungshilfe1]])</f>
        <v/>
      </c>
    </row>
    <row customHeight="1" ht="12.95" r="22" s="72">
      <c r="A22" s="108">
        <f>A21+1</f>
        <v/>
      </c>
      <c r="B22" s="109" t="n">
        <v>0</v>
      </c>
      <c r="C22" s="109" t="n">
        <v>0</v>
      </c>
      <c r="D22" s="131">
        <f>IF((C22-B22)&lt;TIME(6,1,0),TIME(0,0,0),IF((C22-B22)&lt;TIME(9,31,0),$E$45,$E$46))</f>
        <v/>
      </c>
      <c r="E22" s="110">
        <f>Dezember[[#This Row],[Ende]]-Dezember[[#This Row],[Beginn]]-Dezember[[#This Row],[Pause]]</f>
        <v/>
      </c>
      <c r="F22" s="110">
        <f>$F$6+SUM($E$8:Dezember[[#This Row],[Arbeitszeit]])</f>
        <v/>
      </c>
      <c r="G22" s="111" t="n"/>
      <c r="H22" s="114">
        <f>IF(ISNUMBER(MATCH(Dezember[[#This Row],[Bemerkung]],Setup!$X$73:$X$86,0)),0,VLOOKUP(WEEKDAY(A22,2),Wochenzeiten[],3,0))</f>
        <v/>
      </c>
      <c r="I22" s="114">
        <f>IF(ISNUMBER(LOOKUP(Dezember[[#This Row],[Bemerkung]],Setup!$X$71:$X87)),0,Dezember[[#This Row],[Ende]]-Dezember[[#This Row],[Beginn]]-Dezember[[#This Row],[Pause]]-Dezember[[#This Row],[Berechnungshilfe1]])</f>
        <v/>
      </c>
    </row>
    <row customHeight="1" ht="12.95" r="23" s="72">
      <c r="A23" s="108">
        <f>A22+1</f>
        <v/>
      </c>
      <c r="B23" s="109" t="n">
        <v>0</v>
      </c>
      <c r="C23" s="109" t="n">
        <v>0</v>
      </c>
      <c r="D23" s="131">
        <f>IF((C23-B23)&lt;TIME(6,1,0),TIME(0,0,0),IF((C23-B23)&lt;TIME(9,31,0),$E$45,$E$46))</f>
        <v/>
      </c>
      <c r="E23" s="110">
        <f>Dezember[[#This Row],[Ende]]-Dezember[[#This Row],[Beginn]]-Dezember[[#This Row],[Pause]]</f>
        <v/>
      </c>
      <c r="F23" s="110">
        <f>$F$6+SUM($E$8:Dezember[[#This Row],[Arbeitszeit]])</f>
        <v/>
      </c>
      <c r="G23" s="111" t="n"/>
      <c r="H23" s="114">
        <f>IF(ISNUMBER(MATCH(Dezember[[#This Row],[Bemerkung]],Setup!$X$73:$X$86,0)),0,VLOOKUP(WEEKDAY(A23,2),Wochenzeiten[],3,0))</f>
        <v/>
      </c>
      <c r="I23" s="114">
        <f>IF(ISNUMBER(LOOKUP(Dezember[[#This Row],[Bemerkung]],Setup!$X$71:$X87)),0,Dezember[[#This Row],[Ende]]-Dezember[[#This Row],[Beginn]]-Dezember[[#This Row],[Pause]]-Dezember[[#This Row],[Berechnungshilfe1]])</f>
        <v/>
      </c>
    </row>
    <row customHeight="1" ht="12.95" r="24" s="72">
      <c r="A24" s="108">
        <f>A23+1</f>
        <v/>
      </c>
      <c r="B24" s="109" t="n">
        <v>0</v>
      </c>
      <c r="C24" s="109" t="n">
        <v>0</v>
      </c>
      <c r="D24" s="131">
        <f>IF((C24-B24)&lt;TIME(6,1,0),TIME(0,0,0),IF((C24-B24)&lt;TIME(9,31,0),$E$45,$E$46))</f>
        <v/>
      </c>
      <c r="E24" s="110">
        <f>Dezember[[#This Row],[Ende]]-Dezember[[#This Row],[Beginn]]-Dezember[[#This Row],[Pause]]</f>
        <v/>
      </c>
      <c r="F24" s="110">
        <f>$F$6+SUM($E$8:Dezember[[#This Row],[Arbeitszeit]])</f>
        <v/>
      </c>
      <c r="G24" s="111" t="n"/>
      <c r="H24" s="114">
        <f>IF(ISNUMBER(MATCH(Dezember[[#This Row],[Bemerkung]],Setup!$X$73:$X$86,0)),0,VLOOKUP(WEEKDAY(A24,2),Wochenzeiten[],3,0))</f>
        <v/>
      </c>
      <c r="I24" s="114">
        <f>IF(ISNUMBER(LOOKUP(Dezember[[#This Row],[Bemerkung]],Setup!$X$71:$X88)),0,Dezember[[#This Row],[Ende]]-Dezember[[#This Row],[Beginn]]-Dezember[[#This Row],[Pause]]-Dezember[[#This Row],[Berechnungshilfe1]])</f>
        <v/>
      </c>
    </row>
    <row customHeight="1" ht="12.95" r="25" s="72">
      <c r="A25" s="108">
        <f>A24+1</f>
        <v/>
      </c>
      <c r="B25" s="109" t="n">
        <v>0</v>
      </c>
      <c r="C25" s="109" t="n">
        <v>0</v>
      </c>
      <c r="D25" s="131">
        <f>IF((C25-B25)&lt;TIME(6,1,0),TIME(0,0,0),IF((C25-B25)&lt;TIME(9,31,0),$E$45,$E$46))</f>
        <v/>
      </c>
      <c r="E25" s="110">
        <f>Dezember[[#This Row],[Ende]]-Dezember[[#This Row],[Beginn]]-Dezember[[#This Row],[Pause]]</f>
        <v/>
      </c>
      <c r="F25" s="110">
        <f>$F$6+SUM($E$8:Dezember[[#This Row],[Arbeitszeit]])</f>
        <v/>
      </c>
      <c r="G25" s="111" t="n"/>
      <c r="H25" s="114">
        <f>IF(ISNUMBER(MATCH(Dezember[[#This Row],[Bemerkung]],Setup!$X$73:$X$86,0)),0,VLOOKUP(WEEKDAY(A25,2),Wochenzeiten[],3,0))</f>
        <v/>
      </c>
      <c r="I25" s="114">
        <f>IF(ISNUMBER(LOOKUP(Dezember[[#This Row],[Bemerkung]],Setup!$X$71:$X89)),0,Dezember[[#This Row],[Ende]]-Dezember[[#This Row],[Beginn]]-Dezember[[#This Row],[Pause]]-Dezember[[#This Row],[Berechnungshilfe1]])</f>
        <v/>
      </c>
    </row>
    <row customHeight="1" ht="12.95" r="26" s="72">
      <c r="A26" s="108">
        <f>A25+1</f>
        <v/>
      </c>
      <c r="B26" s="109" t="n">
        <v>0</v>
      </c>
      <c r="C26" s="109" t="n">
        <v>0</v>
      </c>
      <c r="D26" s="131">
        <f>IF((C26-B26)&lt;TIME(6,1,0),TIME(0,0,0),IF((C26-B26)&lt;TIME(9,31,0),$E$45,$E$46))</f>
        <v/>
      </c>
      <c r="E26" s="110">
        <f>Dezember[[#This Row],[Ende]]-Dezember[[#This Row],[Beginn]]-Dezember[[#This Row],[Pause]]</f>
        <v/>
      </c>
      <c r="F26" s="110">
        <f>$F$6+SUM($E$8:Dezember[[#This Row],[Arbeitszeit]])</f>
        <v/>
      </c>
      <c r="G26" s="111" t="n"/>
      <c r="H26" s="114">
        <f>IF(ISNUMBER(MATCH(Dezember[[#This Row],[Bemerkung]],Setup!$X$73:$X$86,0)),0,VLOOKUP(WEEKDAY(A26,2),Wochenzeiten[],3,0))</f>
        <v/>
      </c>
      <c r="I26" s="114">
        <f>IF(ISNUMBER(LOOKUP(Dezember[[#This Row],[Bemerkung]],Setup!$X$71:$X90)),0,Dezember[[#This Row],[Ende]]-Dezember[[#This Row],[Beginn]]-Dezember[[#This Row],[Pause]]-Dezember[[#This Row],[Berechnungshilfe1]])</f>
        <v/>
      </c>
    </row>
    <row customHeight="1" ht="12.95" r="27" s="72">
      <c r="A27" s="108">
        <f>A26+1</f>
        <v/>
      </c>
      <c r="B27" s="109" t="n">
        <v>0</v>
      </c>
      <c r="C27" s="109" t="n">
        <v>0</v>
      </c>
      <c r="D27" s="131">
        <f>IF((C27-B27)&lt;TIME(6,1,0),TIME(0,0,0),IF((C27-B27)&lt;TIME(9,31,0),$E$45,$E$46))</f>
        <v/>
      </c>
      <c r="E27" s="110">
        <f>Dezember[[#This Row],[Ende]]-Dezember[[#This Row],[Beginn]]-Dezember[[#This Row],[Pause]]</f>
        <v/>
      </c>
      <c r="F27" s="110">
        <f>$F$6+SUM($E$8:Dezember[[#This Row],[Arbeitszeit]])</f>
        <v/>
      </c>
      <c r="G27" s="111" t="n"/>
      <c r="H27" s="114">
        <f>IF(ISNUMBER(MATCH(Dezember[[#This Row],[Bemerkung]],Setup!$X$73:$X$86,0)),0,VLOOKUP(WEEKDAY(A27,2),Wochenzeiten[],3,0))</f>
        <v/>
      </c>
      <c r="I27" s="114">
        <f>IF(ISNUMBER(LOOKUP(Dezember[[#This Row],[Bemerkung]],Setup!$X$71:$X91)),0,Dezember[[#This Row],[Ende]]-Dezember[[#This Row],[Beginn]]-Dezember[[#This Row],[Pause]]-Dezember[[#This Row],[Berechnungshilfe1]])</f>
        <v/>
      </c>
    </row>
    <row customHeight="1" ht="12.95" r="28" s="72">
      <c r="A28" s="108">
        <f>A27+1</f>
        <v/>
      </c>
      <c r="B28" s="109" t="n">
        <v>0</v>
      </c>
      <c r="C28" s="109" t="n">
        <v>0</v>
      </c>
      <c r="D28" s="131">
        <f>IF((C28-B28)&lt;TIME(6,1,0),TIME(0,0,0),IF((C28-B28)&lt;TIME(9,31,0),$E$45,$E$46))</f>
        <v/>
      </c>
      <c r="E28" s="110">
        <f>Dezember[[#This Row],[Ende]]-Dezember[[#This Row],[Beginn]]-Dezember[[#This Row],[Pause]]</f>
        <v/>
      </c>
      <c r="F28" s="110">
        <f>$F$6+SUM($E$8:Dezember[[#This Row],[Arbeitszeit]])</f>
        <v/>
      </c>
      <c r="G28" s="111" t="n"/>
      <c r="H28" s="114">
        <f>IF(ISNUMBER(MATCH(Dezember[[#This Row],[Bemerkung]],Setup!$X$73:$X$86,0)),0,VLOOKUP(WEEKDAY(A28,2),Wochenzeiten[],3,0))</f>
        <v/>
      </c>
      <c r="I28" s="114">
        <f>IF(ISNUMBER(LOOKUP(Dezember[[#This Row],[Bemerkung]],Setup!$X$71:$X92)),0,Dezember[[#This Row],[Ende]]-Dezember[[#This Row],[Beginn]]-Dezember[[#This Row],[Pause]]-Dezember[[#This Row],[Berechnungshilfe1]])</f>
        <v/>
      </c>
    </row>
    <row customHeight="1" ht="12.95" r="29" s="72">
      <c r="A29" s="108">
        <f>A28+1</f>
        <v/>
      </c>
      <c r="B29" s="109" t="n">
        <v>0</v>
      </c>
      <c r="C29" s="109" t="n">
        <v>0</v>
      </c>
      <c r="D29" s="131">
        <f>IF((C29-B29)&lt;TIME(6,1,0),TIME(0,0,0),IF((C29-B29)&lt;TIME(9,31,0),$E$45,$E$46))</f>
        <v/>
      </c>
      <c r="E29" s="110">
        <f>Dezember[[#This Row],[Ende]]-Dezember[[#This Row],[Beginn]]-Dezember[[#This Row],[Pause]]</f>
        <v/>
      </c>
      <c r="F29" s="110">
        <f>$F$6+SUM($E$8:Dezember[[#This Row],[Arbeitszeit]])</f>
        <v/>
      </c>
      <c r="G29" s="111" t="n"/>
      <c r="H29" s="114">
        <f>IF(ISNUMBER(MATCH(Dezember[[#This Row],[Bemerkung]],Setup!$X$73:$X$86,0)),0,VLOOKUP(WEEKDAY(A29,2),Wochenzeiten[],3,0))</f>
        <v/>
      </c>
      <c r="I29" s="114">
        <f>IF(ISNUMBER(LOOKUP(Dezember[[#This Row],[Bemerkung]],Setup!$X$71:$X93)),0,Dezember[[#This Row],[Ende]]-Dezember[[#This Row],[Beginn]]-Dezember[[#This Row],[Pause]]-Dezember[[#This Row],[Berechnungshilfe1]])</f>
        <v/>
      </c>
    </row>
    <row customHeight="1" ht="12.95" r="30" s="72">
      <c r="A30" s="108">
        <f>A29+1</f>
        <v/>
      </c>
      <c r="B30" s="109" t="n">
        <v>0</v>
      </c>
      <c r="C30" s="109" t="n">
        <v>0</v>
      </c>
      <c r="D30" s="131">
        <f>IF((C30-B30)&lt;TIME(6,1,0),TIME(0,0,0),IF((C30-B30)&lt;TIME(9,31,0),$E$45,$E$46))</f>
        <v/>
      </c>
      <c r="E30" s="110">
        <f>Dezember[[#This Row],[Ende]]-Dezember[[#This Row],[Beginn]]-Dezember[[#This Row],[Pause]]</f>
        <v/>
      </c>
      <c r="F30" s="110">
        <f>$F$6+SUM($E$8:Dezember[[#This Row],[Arbeitszeit]])</f>
        <v/>
      </c>
      <c r="G30" s="111" t="n"/>
      <c r="H30" s="114">
        <f>IF(ISNUMBER(MATCH(Dezember[[#This Row],[Bemerkung]],Setup!$X$73:$X$86,0)),0,VLOOKUP(WEEKDAY(A30,2),Wochenzeiten[],3,0))</f>
        <v/>
      </c>
      <c r="I30" s="114">
        <f>IF(ISNUMBER(LOOKUP(Dezember[[#This Row],[Bemerkung]],Setup!$X$71:$X94)),0,Dezember[[#This Row],[Ende]]-Dezember[[#This Row],[Beginn]]-Dezember[[#This Row],[Pause]]-Dezember[[#This Row],[Berechnungshilfe1]])</f>
        <v/>
      </c>
    </row>
    <row customHeight="1" ht="12.95" r="31" s="72">
      <c r="A31" s="108">
        <f>A30+1</f>
        <v/>
      </c>
      <c r="B31" s="109" t="n">
        <v>0</v>
      </c>
      <c r="C31" s="109" t="n">
        <v>0</v>
      </c>
      <c r="D31" s="131">
        <f>IF((C31-B31)&lt;TIME(6,1,0),TIME(0,0,0),IF((C31-B31)&lt;TIME(9,31,0),$E$45,$E$46))</f>
        <v/>
      </c>
      <c r="E31" s="110">
        <f>Dezember[[#This Row],[Ende]]-Dezember[[#This Row],[Beginn]]-Dezember[[#This Row],[Pause]]</f>
        <v/>
      </c>
      <c r="F31" s="110">
        <f>$F$6+SUM($E$8:Dezember[[#This Row],[Arbeitszeit]])</f>
        <v/>
      </c>
      <c r="G31" s="111" t="inlineStr">
        <is>
          <t>Hlg. Abend</t>
        </is>
      </c>
      <c r="H31" s="114">
        <f>IF(ISNUMBER(MATCH(Dezember[[#This Row],[Bemerkung]],Setup!$X$73:$X$86,0)),0,VLOOKUP(WEEKDAY(A31,2),Wochenzeiten[],3,0))</f>
        <v/>
      </c>
      <c r="I31" s="114">
        <f>IF(ISNUMBER(LOOKUP(Dezember[[#This Row],[Bemerkung]],Setup!$X$71:$X95)),0,Dezember[[#This Row],[Ende]]-Dezember[[#This Row],[Beginn]]-Dezember[[#This Row],[Pause]]-Dezember[[#This Row],[Berechnungshilfe1]])</f>
        <v/>
      </c>
    </row>
    <row customHeight="1" ht="12.95" r="32" s="72">
      <c r="A32" s="108">
        <f>A31+1</f>
        <v/>
      </c>
      <c r="B32" s="109" t="n">
        <v>0</v>
      </c>
      <c r="C32" s="109" t="n">
        <v>0</v>
      </c>
      <c r="D32" s="131">
        <f>IF((C32-B32)&lt;TIME(6,1,0),TIME(0,0,0),IF((C32-B32)&lt;TIME(9,31,0),$E$45,$E$46))</f>
        <v/>
      </c>
      <c r="E32" s="110">
        <f>Dezember[[#This Row],[Ende]]-Dezember[[#This Row],[Beginn]]-Dezember[[#This Row],[Pause]]</f>
        <v/>
      </c>
      <c r="F32" s="110">
        <f>$F$6+SUM($E$8:Dezember[[#This Row],[Arbeitszeit]])</f>
        <v/>
      </c>
      <c r="G32" s="137" t="inlineStr">
        <is>
          <t>Weihnachtstag</t>
        </is>
      </c>
      <c r="H32" s="114">
        <f>IF(ISNUMBER(MATCH(Dezember[[#This Row],[Bemerkung]],Setup!$X$73:$X$86,0)),0,VLOOKUP(WEEKDAY(A32,2),Wochenzeiten[],3,0))</f>
        <v/>
      </c>
      <c r="I32" s="114">
        <f>IF(ISNUMBER(LOOKUP(Dezember[[#This Row],[Bemerkung]],Setup!$X$71:$X96)),0,Dezember[[#This Row],[Ende]]-Dezember[[#This Row],[Beginn]]-Dezember[[#This Row],[Pause]]-Dezember[[#This Row],[Berechnungshilfe1]])</f>
        <v/>
      </c>
    </row>
    <row customHeight="1" ht="12.95" r="33" s="72">
      <c r="A33" s="108">
        <f>A32+1</f>
        <v/>
      </c>
      <c r="B33" s="109" t="n">
        <v>0</v>
      </c>
      <c r="C33" s="109" t="n">
        <v>0</v>
      </c>
      <c r="D33" s="131">
        <f>IF((C33-B33)&lt;TIME(6,1,0),TIME(0,0,0),IF((C33-B33)&lt;TIME(9,31,0),$E$45,$E$46))</f>
        <v/>
      </c>
      <c r="E33" s="110">
        <f>Dezember[[#This Row],[Ende]]-Dezember[[#This Row],[Beginn]]-Dezember[[#This Row],[Pause]]</f>
        <v/>
      </c>
      <c r="F33" s="110">
        <f>$F$6+SUM($E$8:Dezember[[#This Row],[Arbeitszeit]])</f>
        <v/>
      </c>
      <c r="G33" s="137" t="inlineStr">
        <is>
          <t>Weihnachtstag</t>
        </is>
      </c>
      <c r="H33" s="114">
        <f>IF(ISNUMBER(MATCH(Dezember[[#This Row],[Bemerkung]],Setup!$X$73:$X$86,0)),0,VLOOKUP(WEEKDAY(A33,2),Wochenzeiten[],3,0))</f>
        <v/>
      </c>
      <c r="I33" s="114">
        <f>IF(ISNUMBER(LOOKUP(Dezember[[#This Row],[Bemerkung]],Setup!$X$71:$X97)),0,Dezember[[#This Row],[Ende]]-Dezember[[#This Row],[Beginn]]-Dezember[[#This Row],[Pause]]-Dezember[[#This Row],[Berechnungshilfe1]])</f>
        <v/>
      </c>
    </row>
    <row customHeight="1" ht="12.95" r="34" s="72">
      <c r="A34" s="108">
        <f>A33+1</f>
        <v/>
      </c>
      <c r="B34" s="109" t="n">
        <v>0</v>
      </c>
      <c r="C34" s="109" t="n">
        <v>0</v>
      </c>
      <c r="D34" s="131">
        <f>IF((C34-B34)&lt;TIME(6,1,0),TIME(0,0,0),IF((C34-B34)&lt;TIME(9,31,0),$E$45,$E$46))</f>
        <v/>
      </c>
      <c r="E34" s="110">
        <f>Dezember[[#This Row],[Ende]]-Dezember[[#This Row],[Beginn]]-Dezember[[#This Row],[Pause]]</f>
        <v/>
      </c>
      <c r="F34" s="110">
        <f>$F$6+SUM($E$8:Dezember[[#This Row],[Arbeitszeit]])</f>
        <v/>
      </c>
      <c r="G34" s="111" t="n"/>
      <c r="H34" s="114">
        <f>IF(ISNUMBER(MATCH(Dezember[[#This Row],[Bemerkung]],Setup!$X$73:$X$86,0)),0,VLOOKUP(WEEKDAY(A34,2),Wochenzeiten[],3,0))</f>
        <v/>
      </c>
      <c r="I34" s="114">
        <f>IF(ISNUMBER(LOOKUP(Dezember[[#This Row],[Bemerkung]],Setup!$X$71:$X98)),0,Dezember[[#This Row],[Ende]]-Dezember[[#This Row],[Beginn]]-Dezember[[#This Row],[Pause]]-Dezember[[#This Row],[Berechnungshilfe1]])</f>
        <v/>
      </c>
    </row>
    <row customHeight="1" ht="12.75" r="35" s="72">
      <c r="A35" s="108">
        <f>A34+1</f>
        <v/>
      </c>
      <c r="B35" s="109" t="n">
        <v>0</v>
      </c>
      <c r="C35" s="109" t="n">
        <v>0</v>
      </c>
      <c r="D35" s="131">
        <f>IF((C35-B35)&lt;TIME(6,1,0),TIME(0,0,0),IF((C35-B35)&lt;TIME(9,31,0),$E$45,$E$46))</f>
        <v/>
      </c>
      <c r="E35" s="110">
        <f>Dezember[[#This Row],[Ende]]-Dezember[[#This Row],[Beginn]]-Dezember[[#This Row],[Pause]]</f>
        <v/>
      </c>
      <c r="F35" s="110">
        <f>$F$6+SUM($E$8:Dezember[[#This Row],[Arbeitszeit]])</f>
        <v/>
      </c>
      <c r="G35" s="111" t="n"/>
      <c r="H35" s="114">
        <f>IF(ISNUMBER(MATCH(Dezember[[#This Row],[Bemerkung]],Setup!$X$73:$X$86,0)),0,VLOOKUP(WEEKDAY(A35,2),Wochenzeiten[],3,0))</f>
        <v/>
      </c>
      <c r="I35" s="114">
        <f>IF(ISNUMBER(LOOKUP(Dezember[[#This Row],[Bemerkung]],Setup!$X$71:$X99)),0,Dezember[[#This Row],[Ende]]-Dezember[[#This Row],[Beginn]]-Dezember[[#This Row],[Pause]]-Dezember[[#This Row],[Berechnungshilfe1]])</f>
        <v/>
      </c>
    </row>
    <row customHeight="1" ht="12.75" r="36" s="72">
      <c r="A36" s="108">
        <f>A35+1</f>
        <v/>
      </c>
      <c r="B36" s="109" t="n">
        <v>0</v>
      </c>
      <c r="C36" s="109" t="n">
        <v>0</v>
      </c>
      <c r="D36" s="131">
        <f>IF((C36-B36)&lt;TIME(6,1,0),TIME(0,0,0),IF((C36-B36)&lt;TIME(9,31,0),$E$45,$E$46))</f>
        <v/>
      </c>
      <c r="E36" s="110">
        <f>Dezember[[#This Row],[Ende]]-Dezember[[#This Row],[Beginn]]-Dezember[[#This Row],[Pause]]</f>
        <v/>
      </c>
      <c r="F36" s="110">
        <f>$F$6+SUM($E$8:Dezember[[#This Row],[Arbeitszeit]])</f>
        <v/>
      </c>
      <c r="G36" s="111" t="n"/>
      <c r="H36" s="114">
        <f>IF(ISNUMBER(MATCH(Dezember[[#This Row],[Bemerkung]],Setup!$X$73:$X$86,0)),0,VLOOKUP(WEEKDAY(A36,2),Wochenzeiten[],3,0))</f>
        <v/>
      </c>
      <c r="I36" s="114">
        <f>IF(ISNUMBER(LOOKUP(Dezember[[#This Row],[Bemerkung]],Setup!$X$71:$X100)),0,Dezember[[#This Row],[Ende]]-Dezember[[#This Row],[Beginn]]-Dezember[[#This Row],[Pause]]-Dezember[[#This Row],[Berechnungshilfe1]])</f>
        <v/>
      </c>
    </row>
    <row customHeight="1" ht="12.75" r="37" s="72">
      <c r="A37" s="108">
        <f>A36+1</f>
        <v/>
      </c>
      <c r="B37" s="109" t="n">
        <v>0</v>
      </c>
      <c r="C37" s="109" t="n">
        <v>0</v>
      </c>
      <c r="D37" s="131">
        <f>IF((C37-B37)&lt;TIME(6,1,0),TIME(0,0,0),IF((C37-B37)&lt;TIME(9,31,0),$E$45,$E$46))</f>
        <v/>
      </c>
      <c r="E37" s="110">
        <f>Dezember[[#This Row],[Ende]]-Dezember[[#This Row],[Beginn]]-Dezember[[#This Row],[Pause]]</f>
        <v/>
      </c>
      <c r="F37" s="110">
        <f>$F$6+SUM($E$8:Dezember[[#This Row],[Arbeitszeit]])</f>
        <v/>
      </c>
      <c r="G37" s="111" t="n"/>
      <c r="H37" s="114">
        <f>IF(ISNUMBER(MATCH(Dezember[[#This Row],[Bemerkung]],Setup!$X$73:$X$86,0)),0,VLOOKUP(WEEKDAY(A37,2),Wochenzeiten[],3,0))</f>
        <v/>
      </c>
      <c r="I37" s="114">
        <f>IF(ISNUMBER(LOOKUP(Dezember[[#This Row],[Bemerkung]],Setup!$X$71:$X101)),0,Dezember[[#This Row],[Ende]]-Dezember[[#This Row],[Beginn]]-Dezember[[#This Row],[Pause]]-Dezember[[#This Row],[Berechnungshilfe1]])</f>
        <v/>
      </c>
    </row>
    <row customHeight="1" ht="12.75" r="38" s="72">
      <c r="A38" s="108">
        <f>A37+1</f>
        <v/>
      </c>
      <c r="B38" s="109" t="n">
        <v>0</v>
      </c>
      <c r="C38" s="109" t="n">
        <v>0</v>
      </c>
      <c r="D38" s="131">
        <f>IF((C38-B38)&lt;TIME(6,1,0),TIME(0,0,0),IF((C38-B38)&lt;TIME(9,31,0),$E$45,$E$46))</f>
        <v/>
      </c>
      <c r="E38" s="110">
        <f>Dezember[[#This Row],[Ende]]-Dezember[[#This Row],[Beginn]]-Dezember[[#This Row],[Pause]]</f>
        <v/>
      </c>
      <c r="F38" s="110">
        <f>$F$6+SUM($E$8:Dezember[[#This Row],[Arbeitszeit]])</f>
        <v/>
      </c>
      <c r="G38" s="111" t="inlineStr">
        <is>
          <t>Silvester</t>
        </is>
      </c>
      <c r="H38" s="114">
        <f>IF(ISNUMBER(MATCH(Dezember[[#This Row],[Bemerkung]],Setup!$X$73:$X$86,0)),0,VLOOKUP(WEEKDAY(A38,2),Wochenzeiten[],3,0))</f>
        <v/>
      </c>
      <c r="I38" s="114">
        <f>IF(ISNUMBER(LOOKUP(Dezember[[#This Row],[Bemerkung]],Setup!$X$71:$X102)),0,Dezember[[#This Row],[Ende]]-Dezember[[#This Row],[Beginn]]-Dezember[[#This Row],[Pause]]-Dezember[[#This Row],[Berechnungshilfe1]])</f>
        <v/>
      </c>
    </row>
    <row customHeight="1" ht="12" r="39" s="72">
      <c r="A39" s="117" t="n"/>
      <c r="B39" s="117" t="n"/>
      <c r="C39" s="136" t="inlineStr">
        <is>
          <t>Übertrag in den Folgemonat:</t>
        </is>
      </c>
      <c r="D39" s="119" t="n"/>
      <c r="E39" s="119" t="n"/>
      <c r="F39" s="120">
        <f>SUM(Dezember[Arbeitszeit])+$F$6-E47</f>
        <v/>
      </c>
      <c r="G39" s="121" t="n"/>
    </row>
    <row customHeight="1" ht="14.1" r="40" s="72">
      <c r="A40" s="122" t="inlineStr">
        <is>
          <t>Anmerkungen</t>
        </is>
      </c>
      <c r="B40" s="123" t="n"/>
      <c r="C40" s="124" t="n"/>
      <c r="D40" s="124" t="n"/>
      <c r="E40" s="124" t="n"/>
      <c r="F40" s="125" t="n"/>
      <c r="G40" s="124" t="n"/>
    </row>
    <row customHeight="1" ht="12.95" r="41" s="72">
      <c r="A41" s="126" t="inlineStr">
        <is>
          <t>Zeitgutschriften – pro Monat max. 25 Stunden (1.500 Min.);</t>
        </is>
      </c>
      <c r="E41" s="124" t="n"/>
      <c r="F41" s="124" t="n"/>
      <c r="G41" s="124" t="n"/>
    </row>
    <row customHeight="1" ht="12.95" r="42" s="72">
      <c r="A42" s="123" t="inlineStr">
        <is>
          <t>kumuliert max. 80 Stunden (4.800) Min.)</t>
        </is>
      </c>
      <c r="D42" s="124" t="n"/>
      <c r="E42" s="124" t="n"/>
      <c r="F42" s="124" t="n"/>
      <c r="G42" s="124" t="n"/>
    </row>
    <row customHeight="1" ht="12.95" r="43" s="72">
      <c r="A43" s="126" t="inlineStr">
        <is>
          <t>Zeitlastschriften – pro Monat max. 15 Stunden (900 Min.);</t>
        </is>
      </c>
      <c r="E43" s="124" t="n"/>
      <c r="F43" s="123" t="inlineStr">
        <is>
          <t>Unterschrift/Datum Beschäftigte/r</t>
        </is>
      </c>
    </row>
    <row customHeight="1" ht="12.95" r="44" s="72">
      <c r="A44" s="123" t="inlineStr">
        <is>
          <t>kumuliert max. 40 Stunden (2.400 Min.)</t>
        </is>
      </c>
      <c r="D44" s="124" t="n"/>
      <c r="E44" s="124" t="n"/>
      <c r="F44" s="124" t="n"/>
      <c r="G44" s="124" t="n"/>
    </row>
    <row customHeight="1" ht="12" r="45" s="72">
      <c r="A45" s="123" t="inlineStr">
        <is>
          <t>Pausenzeit 6-9 Stunden:</t>
        </is>
      </c>
      <c r="D45" s="124" t="n"/>
      <c r="E45" s="127">
        <f>Setup!C16</f>
        <v/>
      </c>
      <c r="F45" s="124" t="n"/>
      <c r="G45" s="124" t="n"/>
    </row>
    <row customHeight="1" ht="12" r="46" s="72">
      <c r="A46" s="123" t="inlineStr">
        <is>
          <t>Pausenzeit 9-10 Stunden</t>
        </is>
      </c>
      <c r="D46" s="124" t="n"/>
      <c r="E46" s="127">
        <f>Setup!C17</f>
        <v/>
      </c>
      <c r="F46" s="123" t="inlineStr">
        <is>
          <t>Kenntnisnahme Vorgesetzte/r</t>
        </is>
      </c>
    </row>
    <row customHeight="1" ht="12.95" r="47" s="72">
      <c r="A47" s="128" t="inlineStr">
        <is>
          <t>monatliche Arbeitszeit</t>
        </is>
      </c>
      <c r="D47" s="124" t="n"/>
      <c r="E47" s="134">
        <f>Setup!C14</f>
        <v/>
      </c>
      <c r="F47" s="123" t="n"/>
      <c r="G47" s="124" t="n"/>
    </row>
  </sheetData>
  <mergeCells count="16">
    <mergeCell ref="A1:C4"/>
    <mergeCell ref="F1:G1"/>
    <mergeCell ref="F2:G2"/>
    <mergeCell ref="F3:G3"/>
    <mergeCell ref="F4:G4"/>
    <mergeCell ref="C6:E6"/>
    <mergeCell ref="C39:E39"/>
    <mergeCell ref="A41:D41"/>
    <mergeCell ref="A42:C42"/>
    <mergeCell ref="A43:D43"/>
    <mergeCell ref="F43:G43"/>
    <mergeCell ref="A44:C44"/>
    <mergeCell ref="A45:C45"/>
    <mergeCell ref="A46:C46"/>
    <mergeCell ref="F46:G46"/>
    <mergeCell ref="A47:C47"/>
  </mergeCells>
  <conditionalFormatting sqref="A8:F38">
    <cfRule aboveAverage="0" bottom="0" dxfId="0" equalAverage="0" operator="equal" percent="0" priority="2" rank="0" text="" type="cellIs">
      <formula>0</formula>
    </cfRule>
  </conditionalFormatting>
  <printOptions gridLines="0" gridLinesSet="1" headings="0" horizontalCentered="0" verticalCentered="0"/>
  <pageMargins bottom="0.7875" footer="0.511805555555555" header="0.511805555555555" left="0.7" right="0.7" top="0.7875"/>
  <pageSetup blackAndWhite="0" copies="1" draft="0" firstPageNumber="0" fitToHeight="1" fitToWidth="1" horizontalDpi="300" orientation="portrait" pageOrder="downThenOver" paperSize="9" scale="100" useFirstPageNumber="0" verticalDpi="300"/>
  <tableParts count="1">
    <tablePart r:id="rId1"/>
  </tableParts>
</worksheet>
</file>

<file path=xl/worksheets/sheet2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AH47"/>
  <sheetViews>
    <sheetView colorId="64" defaultGridColor="1" rightToLeft="0" showFormulas="0" showGridLines="1" showOutlineSymbols="1" showRowColHeaders="1" showZeros="1" tabSelected="0" topLeftCell="A1" view="normal" workbookViewId="0" zoomScale="100" zoomScaleNormal="100" zoomScalePageLayoutView="100">
      <selection activeCell="G39" activeCellId="0" pane="topLeft" sqref="G39"/>
    </sheetView>
  </sheetViews>
  <sheetFormatPr baseColWidth="8" defaultRowHeight="12.75" outlineLevelRow="0" zeroHeight="0"/>
  <cols>
    <col customWidth="1" max="1" min="1" style="96" width="11"/>
    <col customWidth="1" max="4" min="2" style="96" width="8.380000000000001"/>
    <col customWidth="1" max="5" min="5" style="96" width="9.880000000000001"/>
    <col customWidth="1" max="6" min="6" style="96" width="11.25"/>
    <col customWidth="1" max="7" min="7" style="96" width="13"/>
    <col customWidth="1" hidden="1" max="9" min="8" style="96" width="10.13"/>
    <col customWidth="1" max="13" min="10" style="96" width="11.13"/>
    <col customWidth="1" max="14" min="14" style="96" width="15.5"/>
    <col customWidth="1" max="1025" min="15" style="96" width="11.13"/>
  </cols>
  <sheetData>
    <row customHeight="1" ht="12.95" r="1" s="72">
      <c r="A1" s="97" t="inlineStr">
        <is>
          <t>ZEITERFASSUNGSBOGEN FÜR DIE GLEITENDE ARBEITSZEIT</t>
        </is>
      </c>
      <c r="E1" s="98" t="inlineStr">
        <is>
          <t>Name:</t>
        </is>
      </c>
      <c r="F1" s="99">
        <f>T(Setup!C10)</f>
        <v/>
      </c>
    </row>
    <row customHeight="1" ht="12.95" r="2" s="72">
      <c r="E2" s="98" t="inlineStr">
        <is>
          <t>Vorname:</t>
        </is>
      </c>
      <c r="F2" s="99">
        <f>T(Setup!C11)</f>
        <v/>
      </c>
    </row>
    <row customHeight="1" ht="17.1" r="3" s="72">
      <c r="E3" s="100" t="inlineStr">
        <is>
          <t>Dienststelle: </t>
        </is>
      </c>
      <c r="F3" s="99">
        <f>T(Setup!C12)</f>
        <v/>
      </c>
    </row>
    <row customHeight="1" ht="12.95" r="4" s="72">
      <c r="E4" s="98" t="inlineStr">
        <is>
          <t>Monat: </t>
        </is>
      </c>
      <c r="F4" s="101">
        <f>DATE(Setup!C13,1,1)</f>
        <v/>
      </c>
    </row>
    <row customHeight="1" ht="78.75" r="5" s="72">
      <c r="A5" s="102" t="inlineStr">
        <is>
          <t>Tag</t>
        </is>
      </c>
      <c r="B5" s="102" t="inlineStr">
        <is>
          <t>Beginn des Dienstes (frühestens 6:00 Uhr)</t>
        </is>
      </c>
      <c r="C5" s="102" t="inlineStr">
        <is>
          <t>Ende des Dienstes (spätestens 19:30 Uhr)</t>
        </is>
      </c>
      <c r="D5" s="102" t="inlineStr">
        <is>
          <t>Pause (mind. 30 Min. ab 6 Std. AZ, mind. 45 Min. ab 9 Std. AZ)</t>
        </is>
      </c>
      <c r="E5" s="103" t="inlineStr">
        <is>
          <t>Arbeitszeit 
(hh:mm)</t>
        </is>
      </c>
      <c r="F5" s="103" t="inlineStr">
        <is>
          <t>Tägl. Fortschreibung d. zeitl. Über- u. Unterschreitung 
(+ / - hh:mm)</t>
        </is>
      </c>
      <c r="G5" s="104" t="inlineStr">
        <is>
          <t>Bemerkungen, z.B. 
U = Urlaub 
K = Krankheit 
B = Befreiung 
Zaus = Zeitausgleich 
D = Dienstreise 
kA = kein Arbeitstag</t>
        </is>
      </c>
      <c r="N5" s="105" t="n"/>
      <c r="O5" s="105" t="n"/>
    </row>
    <row customHeight="1" ht="12.95" r="6" s="72">
      <c r="A6" s="106" t="n"/>
      <c r="B6" s="106" t="n"/>
      <c r="C6" s="98" t="inlineStr">
        <is>
          <t>Übertrag aus dem Vormonat:</t>
        </is>
      </c>
      <c r="F6" s="107" t="n">
        <v>0</v>
      </c>
      <c r="G6" s="98" t="n"/>
    </row>
    <row customHeight="1" hidden="1" ht="12.95" r="7" s="72">
      <c r="A7" s="108" t="inlineStr">
        <is>
          <t>Datum</t>
        </is>
      </c>
      <c r="B7" s="109" t="inlineStr">
        <is>
          <t>Beginn</t>
        </is>
      </c>
      <c r="C7" s="109" t="inlineStr">
        <is>
          <t>Ende</t>
        </is>
      </c>
      <c r="D7" s="109" t="inlineStr">
        <is>
          <t>Pause</t>
        </is>
      </c>
      <c r="E7" s="110" t="inlineStr">
        <is>
          <t>Arbeitszeit</t>
        </is>
      </c>
      <c r="F7" s="110" t="inlineStr">
        <is>
          <t>Zwischensumme</t>
        </is>
      </c>
      <c r="G7" s="111" t="inlineStr">
        <is>
          <t>Bemerkung</t>
        </is>
      </c>
      <c r="H7" s="105" t="inlineStr">
        <is>
          <t>Berechnungshilfe1</t>
        </is>
      </c>
      <c r="I7" s="105" t="inlineStr">
        <is>
          <t>Berechnungshilfe2</t>
        </is>
      </c>
    </row>
    <row customHeight="1" ht="12.95" r="8" s="72">
      <c r="A8" s="108">
        <f>F4</f>
        <v/>
      </c>
      <c r="B8" s="107" t="n">
        <v>0</v>
      </c>
      <c r="C8" s="107" t="n">
        <v>0</v>
      </c>
      <c r="D8" s="110">
        <f>IF((Januar[[#This Row],[Ende]]-Januar[[#This Row],[Beginn]])&lt;TIME(6,1,0),TIME(0,0,0),IF((Januar[[#This Row],[Ende]]-Januar[[#This Row],[Beginn]])&lt;TIME(9,31,0),Setup!$C$16,Setup!$C$17))</f>
        <v/>
      </c>
      <c r="E8" s="110">
        <f>IF((Januar[[#This Row],[Ende]]-Januar[[#This Row],[Beginn]])&lt;TIME(6,1,0),TIME(0,0,0),IF((Januar[[#This Row],[Ende]]-Januar[[#This Row],[Beginn]])&lt;TIME(9,31,0),Setup!$C$16,Setup!$C$17))</f>
        <v/>
      </c>
      <c r="F8" s="110">
        <f>IF((Januar[[#This Row],[Ende]]-Januar[[#This Row],[Beginn]])&lt;TIME(6,1,0),TIME(0,0,0),IF((Januar[[#This Row],[Ende]]-Januar[[#This Row],[Beginn]])&lt;TIME(9,31,0),Setup!$C$16,Setup!$C$17))</f>
        <v/>
      </c>
      <c r="G8" s="112" t="n"/>
      <c r="H8" s="113" t="n"/>
      <c r="I8" s="114" t="n"/>
      <c r="L8" s="112" t="n"/>
      <c r="M8" s="112" t="n"/>
      <c r="N8" s="112" t="n"/>
      <c r="O8" s="112" t="n"/>
      <c r="P8" s="112" t="n"/>
      <c r="Q8" s="112" t="n"/>
      <c r="S8" s="112" t="n"/>
      <c r="T8" s="112" t="n"/>
      <c r="U8" s="112" t="n"/>
      <c r="V8" s="112" t="n"/>
      <c r="Z8" s="112" t="n"/>
      <c r="AA8" s="112" t="n"/>
      <c r="AB8" s="112" t="n"/>
      <c r="AC8" s="112" t="n"/>
      <c r="AG8" s="112" t="n"/>
      <c r="AH8" s="112" t="n"/>
    </row>
    <row customHeight="1" ht="12.95" r="9" s="72">
      <c r="A9" s="108">
        <f>A8+1</f>
        <v/>
      </c>
      <c r="B9" s="107" t="n">
        <v>0</v>
      </c>
      <c r="C9" s="107" t="n">
        <v>0</v>
      </c>
      <c r="D9" s="110">
        <f>IF((Januar[[#This Row],[Ende]]-Januar[[#This Row],[Beginn]])&lt;TIME(6,1,0),TIME(0,0,0),IF((Januar[[#This Row],[Ende]]-Januar[[#This Row],[Beginn]])&lt;TIME(9,31,0),Setup!$C$16,Setup!$C$17))</f>
        <v/>
      </c>
      <c r="E9" s="110">
        <f>Januar[[#This Row],[Ende]]-Januar[[#This Row],[Beginn]]-Januar[[#This Row],[Pause]]</f>
        <v/>
      </c>
      <c r="F9" s="110">
        <f>$F$6+SUM($E$8:Januar[[#This Row],[Arbeitszeit]])</f>
        <v/>
      </c>
      <c r="G9" s="111" t="n"/>
      <c r="H9" s="114">
        <f>IF(ISNUMBER(MATCH(Januar[[#This Row],[Bemerkung]],Setup!$X$73:$X$86,0)),0,VLOOKUP(WEEKDAY(A9,2),Wochenzeiten[],3,0))</f>
        <v/>
      </c>
      <c r="I9" s="114">
        <f>IF(ISNUMBER(LOOKUP(Januar[[#This Row],[Bemerkung]],Setup!$X$71:$X73)),0,Januar[[#This Row],[Ende]]-Januar[[#This Row],[Beginn]]-Januar[[#This Row],[Pause]]-Januar[[#This Row],[Berechnungshilfe1]])</f>
        <v/>
      </c>
    </row>
    <row customHeight="1" ht="12.95" r="10" s="72">
      <c r="A10" s="108">
        <f>A9+1</f>
        <v/>
      </c>
      <c r="B10" s="107" t="n">
        <v>0</v>
      </c>
      <c r="C10" s="107" t="n">
        <v>0</v>
      </c>
      <c r="D10" s="110">
        <f>IF((Januar[[#This Row],[Ende]]-Januar[[#This Row],[Beginn]])&lt;TIME(6,1,0),TIME(0,0,0),IF((Januar[[#This Row],[Ende]]-Januar[[#This Row],[Beginn]])&lt;TIME(9,31,0),Setup!$C$16,Setup!$C$17))</f>
        <v/>
      </c>
      <c r="E10" s="110">
        <f>Januar[[#This Row],[Ende]]-Januar[[#This Row],[Beginn]]-Januar[[#This Row],[Pause]]</f>
        <v/>
      </c>
      <c r="F10" s="110">
        <f>$F$6+SUM($E$8:Januar[[#This Row],[Arbeitszeit]])</f>
        <v/>
      </c>
      <c r="G10" s="111" t="n"/>
      <c r="H10" s="114">
        <f>IF(ISNUMBER(MATCH(Januar[[#This Row],[Bemerkung]],Setup!$X$73:$X$86,0)),0,VLOOKUP(WEEKDAY(A10,2),Wochenzeiten[],3,0))</f>
        <v/>
      </c>
      <c r="I10" s="114">
        <f>IF(ISNUMBER(LOOKUP(Januar[[#This Row],[Bemerkung]],Setup!$X$71:$X74)),0,Januar[[#This Row],[Ende]]-Januar[[#This Row],[Beginn]]-Januar[[#This Row],[Pause]]-Januar[[#This Row],[Berechnungshilfe1]])</f>
        <v/>
      </c>
    </row>
    <row customHeight="1" ht="12.95" r="11" s="72">
      <c r="A11" s="108">
        <f>A10+1</f>
        <v/>
      </c>
      <c r="B11" s="115" t="inlineStr">
        <is>
          <t>10:00:00</t>
        </is>
      </c>
      <c r="C11" s="115" t="inlineStr">
        <is>
          <t>14:00:00</t>
        </is>
      </c>
      <c r="D11" s="110">
        <f>IF((Januar[[#This Row],[Ende]]-Januar[[#This Row],[Beginn]])&lt;TIME(6,1,0),TIME(0,0,0),IF((Januar[[#This Row],[Ende]]-Januar[[#This Row],[Beginn]])&lt;TIME(9,31,0),Setup!$C$16,Setup!$C$17))</f>
        <v/>
      </c>
      <c r="E11" s="110">
        <f>Januar[[#This Row],[Ende]]-Januar[[#This Row],[Beginn]]-Januar[[#This Row],[Pause]]</f>
        <v/>
      </c>
      <c r="F11" s="110">
        <f>$F$6+SUM($E$8:Januar[[#This Row],[Arbeitszeit]])</f>
        <v/>
      </c>
      <c r="G11" s="111" t="inlineStr">
        <is>
          <t>Tutorium</t>
        </is>
      </c>
      <c r="H11" s="114">
        <f>IF(ISNUMBER(MATCH(Januar[[#This Row],[Bemerkung]],Setup!$X$73:$X$86,0)),0,VLOOKUP(WEEKDAY(A11,2),Wochenzeiten[],3,0))</f>
        <v/>
      </c>
      <c r="I11" s="114">
        <f>IF(ISNUMBER(LOOKUP(Januar[[#This Row],[Bemerkung]],Setup!$X$71:$X75)),0,Januar[[#This Row],[Ende]]-Januar[[#This Row],[Beginn]]-Januar[[#This Row],[Pause]]-Januar[[#This Row],[Berechnungshilfe1]])</f>
        <v/>
      </c>
    </row>
    <row customHeight="1" ht="12.95" r="12" s="72">
      <c r="A12" s="108">
        <f>A11+1</f>
        <v/>
      </c>
      <c r="B12" s="115" t="inlineStr">
        <is>
          <t>11:00:00</t>
        </is>
      </c>
      <c r="C12" s="115" t="inlineStr">
        <is>
          <t>16:00:00</t>
        </is>
      </c>
      <c r="D12" s="110">
        <f>IF((Januar[[#This Row],[Ende]]-Januar[[#This Row],[Beginn]])&lt;TIME(6,1,0),TIME(0,0,0),IF((Januar[[#This Row],[Ende]]-Januar[[#This Row],[Beginn]])&lt;TIME(9,31,0),Setup!$C$16,Setup!$C$17))</f>
        <v/>
      </c>
      <c r="E12" s="110">
        <f>Januar[[#This Row],[Ende]]-Januar[[#This Row],[Beginn]]-Januar[[#This Row],[Pause]]</f>
        <v/>
      </c>
      <c r="F12" s="110">
        <f>$F$6+SUM($E$8:Januar[[#This Row],[Arbeitszeit]])</f>
        <v/>
      </c>
      <c r="G12" s="111" t="n"/>
      <c r="H12" s="114">
        <f>IF(ISNUMBER(MATCH(Januar[[#This Row],[Bemerkung]],Setup!$X$73:$X$86,0)),0,VLOOKUP(WEEKDAY(A12,2),Wochenzeiten[],3,0))</f>
        <v/>
      </c>
      <c r="I12" s="114">
        <f>IF(ISNUMBER(LOOKUP(Januar[[#This Row],[Bemerkung]],Setup!$X$71:$X76)),0,Januar[[#This Row],[Ende]]-Januar[[#This Row],[Beginn]]-Januar[[#This Row],[Pause]]-Januar[[#This Row],[Berechnungshilfe1]])</f>
        <v/>
      </c>
    </row>
    <row customHeight="1" ht="12.95" r="13" s="72">
      <c r="A13" s="108">
        <f>A12+1</f>
        <v/>
      </c>
      <c r="B13" s="115" t="inlineStr">
        <is>
          <t>10:00:00</t>
        </is>
      </c>
      <c r="C13" s="115" t="inlineStr">
        <is>
          <t>14:00:00</t>
        </is>
      </c>
      <c r="D13" s="110">
        <f>IF((Januar[[#This Row],[Ende]]-Januar[[#This Row],[Beginn]])&lt;TIME(6,1,0),TIME(0,0,0),IF((Januar[[#This Row],[Ende]]-Januar[[#This Row],[Beginn]])&lt;TIME(9,31,0),Setup!$C$16,Setup!$C$17))</f>
        <v/>
      </c>
      <c r="E13" s="110">
        <f>Januar[[#This Row],[Ende]]-Januar[[#This Row],[Beginn]]-Januar[[#This Row],[Pause]]</f>
        <v/>
      </c>
      <c r="F13" s="110">
        <f>$F$6+SUM($E$8:Januar[[#This Row],[Arbeitszeit]])</f>
        <v/>
      </c>
      <c r="G13" s="111" t="inlineStr">
        <is>
          <t>Vorbereitung Tutorium</t>
        </is>
      </c>
      <c r="H13" s="114">
        <f>IF(ISNUMBER(MATCH(Januar[[#This Row],[Bemerkung]],Setup!$X$73:$X$86,0)),0,VLOOKUP(WEEKDAY(A13,2),Wochenzeiten[],3,0))</f>
        <v/>
      </c>
      <c r="I13" s="114">
        <f>IF(ISNUMBER(LOOKUP(Januar[[#This Row],[Bemerkung]],Setup!$X$71:$X77)),0,Januar[[#This Row],[Ende]]-Januar[[#This Row],[Beginn]]-Januar[[#This Row],[Pause]]-Januar[[#This Row],[Berechnungshilfe1]])</f>
        <v/>
      </c>
    </row>
    <row customHeight="1" ht="12.95" r="14" s="72">
      <c r="A14" s="108">
        <f>A13+1</f>
        <v/>
      </c>
      <c r="B14" s="107" t="n">
        <v>0</v>
      </c>
      <c r="C14" s="107" t="n">
        <v>0</v>
      </c>
      <c r="D14" s="110">
        <f>IF((Januar[[#This Row],[Ende]]-Januar[[#This Row],[Beginn]])&lt;TIME(6,1,0),TIME(0,0,0),IF((Januar[[#This Row],[Ende]]-Januar[[#This Row],[Beginn]])&lt;TIME(9,31,0),Setup!$C$16,Setup!$C$17))</f>
        <v/>
      </c>
      <c r="E14" s="110">
        <f>Januar[[#This Row],[Ende]]-Januar[[#This Row],[Beginn]]-Januar[[#This Row],[Pause]]</f>
        <v/>
      </c>
      <c r="F14" s="110">
        <f>$F$6+SUM($E$8:Januar[[#This Row],[Arbeitszeit]])</f>
        <v/>
      </c>
      <c r="G14" s="111" t="n"/>
      <c r="H14" s="114">
        <f>IF(ISNUMBER(MATCH(Januar[[#This Row],[Bemerkung]],Setup!$X$73:$X$86,0)),0,VLOOKUP(WEEKDAY(A14,2),Wochenzeiten[],3,0))</f>
        <v/>
      </c>
      <c r="I14" s="114">
        <f>IF(ISNUMBER(LOOKUP(Januar[[#This Row],[Bemerkung]],Setup!$X$71:$X79)),0,Januar[[#This Row],[Ende]]-Januar[[#This Row],[Beginn]]-Januar[[#This Row],[Pause]]-Januar[[#This Row],[Berechnungshilfe1]])</f>
        <v/>
      </c>
    </row>
    <row customHeight="1" ht="12.95" r="15" s="72">
      <c r="A15" s="108">
        <f>A14+1</f>
        <v/>
      </c>
      <c r="B15" s="107" t="n">
        <v>0</v>
      </c>
      <c r="C15" s="107" t="n">
        <v>0</v>
      </c>
      <c r="D15" s="110">
        <f>IF((Januar[[#This Row],[Ende]]-Januar[[#This Row],[Beginn]])&lt;TIME(6,1,0),TIME(0,0,0),IF((Januar[[#This Row],[Ende]]-Januar[[#This Row],[Beginn]])&lt;TIME(9,31,0),Setup!$C$16,Setup!$C$17))</f>
        <v/>
      </c>
      <c r="E15" s="110">
        <f>Januar[[#This Row],[Ende]]-Januar[[#This Row],[Beginn]]-Januar[[#This Row],[Pause]]</f>
        <v/>
      </c>
      <c r="F15" s="110">
        <f>$F$6+SUM($E$8:Januar[[#This Row],[Arbeitszeit]])</f>
        <v/>
      </c>
      <c r="G15" s="111" t="n"/>
      <c r="H15" s="114">
        <f>IF(ISNUMBER(MATCH(Januar[[#This Row],[Bemerkung]],Setup!$X$73:$X$86,0)),0,VLOOKUP(WEEKDAY(A15,2),Wochenzeiten[],3,0))</f>
        <v/>
      </c>
      <c r="I15" s="114">
        <f>IF(ISNUMBER(LOOKUP(Januar[[#This Row],[Bemerkung]],Setup!$X$71:$X80)),0,Januar[[#This Row],[Ende]]-Januar[[#This Row],[Beginn]]-Januar[[#This Row],[Pause]]-Januar[[#This Row],[Berechnungshilfe1]])</f>
        <v/>
      </c>
    </row>
    <row customHeight="1" ht="12.95" r="16" s="72">
      <c r="A16" s="108">
        <f>A15+1</f>
        <v/>
      </c>
      <c r="B16" s="107" t="n">
        <v>0</v>
      </c>
      <c r="C16" s="107" t="n">
        <v>0</v>
      </c>
      <c r="D16" s="110">
        <f>IF((Januar[[#This Row],[Ende]]-Januar[[#This Row],[Beginn]])&lt;TIME(6,1,0),TIME(0,0,0),IF((Januar[[#This Row],[Ende]]-Januar[[#This Row],[Beginn]])&lt;TIME(9,31,0),Setup!$C$16,Setup!$C$17))</f>
        <v/>
      </c>
      <c r="E16" s="110">
        <f>Januar[[#This Row],[Ende]]-Januar[[#This Row],[Beginn]]-Januar[[#This Row],[Pause]]</f>
        <v/>
      </c>
      <c r="F16" s="110">
        <f>$F$6+SUM($E$8:Januar[[#This Row],[Arbeitszeit]])</f>
        <v/>
      </c>
      <c r="G16" s="111" t="n"/>
      <c r="H16" s="114">
        <f>IF(ISNUMBER(MATCH(Januar[[#This Row],[Bemerkung]],Setup!$X$73:$X$86,0)),0,VLOOKUP(WEEKDAY(A16,2),Wochenzeiten[],3,0))</f>
        <v/>
      </c>
      <c r="I16" s="114">
        <f>IF(ISNUMBER(LOOKUP(Januar[[#This Row],[Bemerkung]],Setup!$X$71:$X81)),0,Januar[[#This Row],[Ende]]-Januar[[#This Row],[Beginn]]-Januar[[#This Row],[Pause]]-Januar[[#This Row],[Berechnungshilfe1]])</f>
        <v/>
      </c>
    </row>
    <row customHeight="1" ht="12.95" r="17" s="72">
      <c r="A17" s="108">
        <f>A16+1</f>
        <v/>
      </c>
      <c r="B17" s="107" t="n">
        <v>0</v>
      </c>
      <c r="C17" s="107" t="n">
        <v>0</v>
      </c>
      <c r="D17" s="110">
        <f>IF((Januar[[#This Row],[Ende]]-Januar[[#This Row],[Beginn]])&lt;TIME(6,1,0),TIME(0,0,0),IF((Januar[[#This Row],[Ende]]-Januar[[#This Row],[Beginn]])&lt;TIME(9,31,0),Setup!$C$16,Setup!$C$17))</f>
        <v/>
      </c>
      <c r="E17" s="110">
        <f>Januar[[#This Row],[Ende]]-Januar[[#This Row],[Beginn]]-Januar[[#This Row],[Pause]]</f>
        <v/>
      </c>
      <c r="F17" s="110">
        <f>$F$6+SUM($E$8:Januar[[#This Row],[Arbeitszeit]])</f>
        <v/>
      </c>
      <c r="G17" s="111" t="n"/>
      <c r="H17" s="114">
        <f>IF(ISNUMBER(MATCH(Januar[[#This Row],[Bemerkung]],Setup!$X$73:$X$86,0)),0,VLOOKUP(WEEKDAY(A17,2),Wochenzeiten[],3,0))</f>
        <v/>
      </c>
      <c r="I17" s="114">
        <f>IF(ISNUMBER(LOOKUP(Januar[[#This Row],[Bemerkung]],Setup!$X$71:$X82)),0,Januar[[#This Row],[Ende]]-Januar[[#This Row],[Beginn]]-Januar[[#This Row],[Pause]]-Januar[[#This Row],[Berechnungshilfe1]])</f>
        <v/>
      </c>
    </row>
    <row customHeight="1" ht="12.95" r="18" s="72">
      <c r="A18" s="108">
        <f>A17+1</f>
        <v/>
      </c>
      <c r="B18" s="115" t="inlineStr">
        <is>
          <t>10:00:00</t>
        </is>
      </c>
      <c r="C18" s="115" t="inlineStr">
        <is>
          <t>14:00:00</t>
        </is>
      </c>
      <c r="D18" s="110">
        <f>IF((Januar[[#This Row],[Ende]]-Januar[[#This Row],[Beginn]])&lt;TIME(6,1,0),TIME(0,0,0),IF((Januar[[#This Row],[Ende]]-Januar[[#This Row],[Beginn]])&lt;TIME(9,31,0),Setup!$C$16,Setup!$C$17))</f>
        <v/>
      </c>
      <c r="E18" s="110">
        <f>Januar[[#This Row],[Ende]]-Januar[[#This Row],[Beginn]]-Januar[[#This Row],[Pause]]</f>
        <v/>
      </c>
      <c r="F18" s="110">
        <f>$F$6+SUM($E$8:Januar[[#This Row],[Arbeitszeit]])</f>
        <v/>
      </c>
      <c r="G18" s="111" t="inlineStr">
        <is>
          <t>Tutorium</t>
        </is>
      </c>
      <c r="H18" s="114">
        <f>IF(ISNUMBER(MATCH(Januar[[#This Row],[Bemerkung]],Setup!$X$73:$X$86,0)),0,VLOOKUP(WEEKDAY(A18,2),Wochenzeiten[],3,0))</f>
        <v/>
      </c>
      <c r="I18" s="114">
        <f>IF(ISNUMBER(LOOKUP(Januar[[#This Row],[Bemerkung]],Setup!$X$71:$X83)),0,Januar[[#This Row],[Ende]]-Januar[[#This Row],[Beginn]]-Januar[[#This Row],[Pause]]-Januar[[#This Row],[Berechnungshilfe1]])</f>
        <v/>
      </c>
    </row>
    <row customHeight="1" ht="12.95" r="19" s="72">
      <c r="A19" s="108">
        <f>A18+1</f>
        <v/>
      </c>
      <c r="B19" s="107" t="n">
        <v>0</v>
      </c>
      <c r="C19" s="107" t="n">
        <v>0</v>
      </c>
      <c r="D19" s="110">
        <f>IF((Januar[[#This Row],[Ende]]-Januar[[#This Row],[Beginn]])&lt;TIME(6,1,0),TIME(0,0,0),IF((Januar[[#This Row],[Ende]]-Januar[[#This Row],[Beginn]])&lt;TIME(9,31,0),Setup!$C$16,Setup!$C$17))</f>
        <v/>
      </c>
      <c r="E19" s="110">
        <f>Januar[[#This Row],[Ende]]-Januar[[#This Row],[Beginn]]-Januar[[#This Row],[Pause]]</f>
        <v/>
      </c>
      <c r="F19" s="110">
        <f>$F$6+SUM($E$8:Januar[[#This Row],[Arbeitszeit]])</f>
        <v/>
      </c>
      <c r="G19" s="111" t="n"/>
      <c r="H19" s="114">
        <f>IF(ISNUMBER(MATCH(Januar[[#This Row],[Bemerkung]],Setup!$X$73:$X$86,0)),0,VLOOKUP(WEEKDAY(A19,2),Wochenzeiten[],3,0))</f>
        <v/>
      </c>
      <c r="I19" s="114">
        <f>IF(ISNUMBER(LOOKUP(Januar[[#This Row],[Bemerkung]],Setup!$X$71:$X84)),0,Januar[[#This Row],[Ende]]-Januar[[#This Row],[Beginn]]-Januar[[#This Row],[Pause]]-Januar[[#This Row],[Berechnungshilfe1]])</f>
        <v/>
      </c>
    </row>
    <row customHeight="1" ht="12.95" r="20" s="72">
      <c r="A20" s="108">
        <f>A19+1</f>
        <v/>
      </c>
      <c r="B20" s="115" t="inlineStr">
        <is>
          <t>10:00:00</t>
        </is>
      </c>
      <c r="C20" s="115" t="inlineStr">
        <is>
          <t>14:00:00</t>
        </is>
      </c>
      <c r="D20" s="110">
        <f>IF((Januar[[#This Row],[Ende]]-Januar[[#This Row],[Beginn]])&lt;TIME(6,1,0),TIME(0,0,0),IF((Januar[[#This Row],[Ende]]-Januar[[#This Row],[Beginn]])&lt;TIME(9,31,0),Setup!$C$16,Setup!$C$17))</f>
        <v/>
      </c>
      <c r="E20" s="110">
        <f>Januar[[#This Row],[Ende]]-Januar[[#This Row],[Beginn]]-Januar[[#This Row],[Pause]]</f>
        <v/>
      </c>
      <c r="F20" s="110">
        <f>$F$6+SUM($E$8:Januar[[#This Row],[Arbeitszeit]])</f>
        <v/>
      </c>
      <c r="G20" s="111" t="inlineStr">
        <is>
          <t>Vorbereitung Tutorium</t>
        </is>
      </c>
      <c r="H20" s="114">
        <f>IF(ISNUMBER(MATCH(Januar[[#This Row],[Bemerkung]],Setup!$X$73:$X$86,0)),0,VLOOKUP(WEEKDAY(A20,2),Wochenzeiten[],3,0))</f>
        <v/>
      </c>
      <c r="I20" s="114">
        <f>IF(ISNUMBER(LOOKUP(Januar[[#This Row],[Bemerkung]],Setup!$X$71:$X85)),0,Januar[[#This Row],[Ende]]-Januar[[#This Row],[Beginn]]-Januar[[#This Row],[Pause]]-Januar[[#This Row],[Berechnungshilfe1]])</f>
        <v/>
      </c>
    </row>
    <row customHeight="1" ht="12.95" r="21" s="72">
      <c r="A21" s="108">
        <f>A20+1</f>
        <v/>
      </c>
      <c r="B21" s="116" t="inlineStr">
        <is>
          <t>10:00:00</t>
        </is>
      </c>
      <c r="C21" s="116" t="inlineStr">
        <is>
          <t>15:00:00</t>
        </is>
      </c>
      <c r="D21" s="110">
        <f>IF((Januar[[#This Row],[Ende]]-Januar[[#This Row],[Beginn]])&lt;TIME(6,1,0),TIME(0,0,0),IF((Januar[[#This Row],[Ende]]-Januar[[#This Row],[Beginn]])&lt;TIME(9,31,0),Setup!$C$16,Setup!$C$17))</f>
        <v/>
      </c>
      <c r="E21" s="110">
        <f>Januar[[#This Row],[Ende]]-Januar[[#This Row],[Beginn]]-Januar[[#This Row],[Pause]]</f>
        <v/>
      </c>
      <c r="F21" s="110">
        <f>$F$6+SUM($E$8:Januar[[#This Row],[Arbeitszeit]])</f>
        <v/>
      </c>
      <c r="G21" s="111" t="n"/>
      <c r="H21" s="114">
        <f>IF(ISNUMBER(MATCH(Januar[[#This Row],[Bemerkung]],Setup!$X$73:$X$86,0)),0,VLOOKUP(WEEKDAY(A21,2),Wochenzeiten[],3,0))</f>
        <v/>
      </c>
      <c r="I21" s="114">
        <f>IF(ISNUMBER(LOOKUP(Januar[[#This Row],[Bemerkung]],Setup!$X$71:$X86)),0,Januar[[#This Row],[Ende]]-Januar[[#This Row],[Beginn]]-Januar[[#This Row],[Pause]]-Januar[[#This Row],[Berechnungshilfe1]])</f>
        <v/>
      </c>
    </row>
    <row customHeight="1" ht="12.95" r="22" s="72">
      <c r="A22" s="108">
        <f>A21+1</f>
        <v/>
      </c>
      <c r="B22" s="107" t="n">
        <v>0</v>
      </c>
      <c r="C22" s="107" t="n">
        <v>0</v>
      </c>
      <c r="D22" s="110">
        <f>IF((Januar[[#This Row],[Ende]]-Januar[[#This Row],[Beginn]])&lt;TIME(6,1,0),TIME(0,0,0),IF((Januar[[#This Row],[Ende]]-Januar[[#This Row],[Beginn]])&lt;TIME(9,31,0),Setup!$C$16,Setup!$C$17))</f>
        <v/>
      </c>
      <c r="E22" s="110">
        <f>Januar[[#This Row],[Ende]]-Januar[[#This Row],[Beginn]]-Januar[[#This Row],[Pause]]</f>
        <v/>
      </c>
      <c r="F22" s="110">
        <f>$F$6+SUM($E$8:Januar[[#This Row],[Arbeitszeit]])</f>
        <v/>
      </c>
      <c r="G22" s="111" t="n"/>
      <c r="H22" s="114">
        <f>IF(ISNUMBER(MATCH(Januar[[#This Row],[Bemerkung]],Setup!$X$73:$X$86,0)),0,VLOOKUP(WEEKDAY(A22,2),Wochenzeiten[],3,0))</f>
        <v/>
      </c>
      <c r="I22" s="114">
        <f>IF(ISNUMBER(LOOKUP(Januar[[#This Row],[Bemerkung]],Setup!$X$71:$X87)),0,Januar[[#This Row],[Ende]]-Januar[[#This Row],[Beginn]]-Januar[[#This Row],[Pause]]-Januar[[#This Row],[Berechnungshilfe1]])</f>
        <v/>
      </c>
    </row>
    <row customHeight="1" ht="12.95" r="23" s="72">
      <c r="A23" s="108">
        <f>A22+1</f>
        <v/>
      </c>
      <c r="B23" s="107" t="n">
        <v>0</v>
      </c>
      <c r="C23" s="107" t="n">
        <v>0</v>
      </c>
      <c r="D23" s="110">
        <f>IF((Januar[[#This Row],[Ende]]-Januar[[#This Row],[Beginn]])&lt;TIME(6,1,0),TIME(0,0,0),IF((Januar[[#This Row],[Ende]]-Januar[[#This Row],[Beginn]])&lt;TIME(9,31,0),Setup!$C$16,Setup!$C$17))</f>
        <v/>
      </c>
      <c r="E23" s="110">
        <f>Januar[[#This Row],[Ende]]-Januar[[#This Row],[Beginn]]-Januar[[#This Row],[Pause]]</f>
        <v/>
      </c>
      <c r="F23" s="110">
        <f>$F$6+SUM($E$8:Januar[[#This Row],[Arbeitszeit]])</f>
        <v/>
      </c>
      <c r="G23" s="111" t="n"/>
      <c r="H23" s="114">
        <f>IF(ISNUMBER(MATCH(Januar[[#This Row],[Bemerkung]],Setup!$X$73:$X$86,0)),0,VLOOKUP(WEEKDAY(A23,2),Wochenzeiten[],3,0))</f>
        <v/>
      </c>
      <c r="I23" s="114">
        <f>IF(ISNUMBER(LOOKUP(Januar[[#This Row],[Bemerkung]],Setup!$X$71:$X87)),0,Januar[[#This Row],[Ende]]-Januar[[#This Row],[Beginn]]-Januar[[#This Row],[Pause]]-Januar[[#This Row],[Berechnungshilfe1]])</f>
        <v/>
      </c>
    </row>
    <row customHeight="1" ht="12.95" r="24" s="72">
      <c r="A24" s="108">
        <f>A23+1</f>
        <v/>
      </c>
      <c r="B24" s="107" t="n">
        <v>0</v>
      </c>
      <c r="C24" s="107" t="n">
        <v>0</v>
      </c>
      <c r="D24" s="110">
        <f>IF((Januar[[#This Row],[Ende]]-Januar[[#This Row],[Beginn]])&lt;TIME(6,1,0),TIME(0,0,0),IF((Januar[[#This Row],[Ende]]-Januar[[#This Row],[Beginn]])&lt;TIME(9,31,0),Setup!$C$16,Setup!$C$17))</f>
        <v/>
      </c>
      <c r="E24" s="110">
        <f>Januar[[#This Row],[Ende]]-Januar[[#This Row],[Beginn]]-Januar[[#This Row],[Pause]]</f>
        <v/>
      </c>
      <c r="F24" s="110">
        <f>$F$6+SUM($E$8:Januar[[#This Row],[Arbeitszeit]])</f>
        <v/>
      </c>
      <c r="G24" s="111" t="n"/>
      <c r="H24" s="114">
        <f>IF(ISNUMBER(MATCH(Januar[[#This Row],[Bemerkung]],Setup!$X$73:$X$86,0)),0,VLOOKUP(WEEKDAY(A24,2),Wochenzeiten[],3,0))</f>
        <v/>
      </c>
      <c r="I24" s="114">
        <f>IF(ISNUMBER(LOOKUP(Januar[[#This Row],[Bemerkung]],Setup!$X$71:$X88)),0,Januar[[#This Row],[Ende]]-Januar[[#This Row],[Beginn]]-Januar[[#This Row],[Pause]]-Januar[[#This Row],[Berechnungshilfe1]])</f>
        <v/>
      </c>
    </row>
    <row customHeight="1" ht="12.95" r="25" s="72">
      <c r="A25" s="108">
        <f>A24+1</f>
        <v/>
      </c>
      <c r="B25" s="115" t="inlineStr">
        <is>
          <t>10:00:00</t>
        </is>
      </c>
      <c r="C25" s="115" t="inlineStr">
        <is>
          <t>14:00:00</t>
        </is>
      </c>
      <c r="D25" s="110">
        <f>IF((Januar[[#This Row],[Ende]]-Januar[[#This Row],[Beginn]])&lt;TIME(6,1,0),TIME(0,0,0),IF((Januar[[#This Row],[Ende]]-Januar[[#This Row],[Beginn]])&lt;TIME(9,31,0),Setup!$C$16,Setup!$C$17))</f>
        <v/>
      </c>
      <c r="E25" s="110">
        <f>Januar[[#This Row],[Ende]]-Januar[[#This Row],[Beginn]]-Januar[[#This Row],[Pause]]</f>
        <v/>
      </c>
      <c r="F25" s="110">
        <f>$F$6+SUM($E$8:Januar[[#This Row],[Arbeitszeit]])</f>
        <v/>
      </c>
      <c r="G25" s="111" t="inlineStr">
        <is>
          <t>Tutorium</t>
        </is>
      </c>
      <c r="H25" s="114">
        <f>IF(ISNUMBER(MATCH(Januar[[#This Row],[Bemerkung]],Setup!$X$73:$X$86,0)),0,VLOOKUP(WEEKDAY(A25,2),Wochenzeiten[],3,0))</f>
        <v/>
      </c>
      <c r="I25" s="114">
        <f>IF(ISNUMBER(LOOKUP(Januar[[#This Row],[Bemerkung]],Setup!$X$71:$X89)),0,Januar[[#This Row],[Ende]]-Januar[[#This Row],[Beginn]]-Januar[[#This Row],[Pause]]-Januar[[#This Row],[Berechnungshilfe1]])</f>
        <v/>
      </c>
    </row>
    <row customHeight="1" ht="12.95" r="26" s="72">
      <c r="A26" s="108">
        <f>A25+1</f>
        <v/>
      </c>
      <c r="B26" s="107" t="n">
        <v>0</v>
      </c>
      <c r="C26" s="107" t="n">
        <v>0</v>
      </c>
      <c r="D26" s="110">
        <f>IF((Januar[[#This Row],[Ende]]-Januar[[#This Row],[Beginn]])&lt;TIME(6,1,0),TIME(0,0,0),IF((Januar[[#This Row],[Ende]]-Januar[[#This Row],[Beginn]])&lt;TIME(9,31,0),Setup!$C$16,Setup!$C$17))</f>
        <v/>
      </c>
      <c r="E26" s="110">
        <f>Januar[[#This Row],[Ende]]-Januar[[#This Row],[Beginn]]-Januar[[#This Row],[Pause]]</f>
        <v/>
      </c>
      <c r="F26" s="110">
        <f>$F$6+SUM($E$8:Januar[[#This Row],[Arbeitszeit]])</f>
        <v/>
      </c>
      <c r="G26" s="111" t="n"/>
      <c r="H26" s="114">
        <f>IF(ISNUMBER(MATCH(Januar[[#This Row],[Bemerkung]],Setup!$X$73:$X$86,0)),0,VLOOKUP(WEEKDAY(A26,2),Wochenzeiten[],3,0))</f>
        <v/>
      </c>
      <c r="I26" s="114">
        <f>IF(ISNUMBER(LOOKUP(Januar[[#This Row],[Bemerkung]],Setup!$X$71:$X90)),0,Januar[[#This Row],[Ende]]-Januar[[#This Row],[Beginn]]-Januar[[#This Row],[Pause]]-Januar[[#This Row],[Berechnungshilfe1]])</f>
        <v/>
      </c>
    </row>
    <row customHeight="1" ht="12.95" r="27" s="72">
      <c r="A27" s="108">
        <f>A26+1</f>
        <v/>
      </c>
      <c r="B27" s="115" t="inlineStr">
        <is>
          <t>10:00:00</t>
        </is>
      </c>
      <c r="C27" s="115" t="inlineStr">
        <is>
          <t>14:00:00</t>
        </is>
      </c>
      <c r="D27" s="110">
        <f>IF((Januar[[#This Row],[Ende]]-Januar[[#This Row],[Beginn]])&lt;TIME(6,1,0),TIME(0,0,0),IF((Januar[[#This Row],[Ende]]-Januar[[#This Row],[Beginn]])&lt;TIME(9,31,0),Setup!$C$16,Setup!$C$17))</f>
        <v/>
      </c>
      <c r="E27" s="110">
        <f>Januar[[#This Row],[Ende]]-Januar[[#This Row],[Beginn]]-Januar[[#This Row],[Pause]]</f>
        <v/>
      </c>
      <c r="F27" s="110">
        <f>$F$6+SUM($E$8:Januar[[#This Row],[Arbeitszeit]])</f>
        <v/>
      </c>
      <c r="G27" s="111" t="inlineStr">
        <is>
          <t>Vorbereitung Tutorium</t>
        </is>
      </c>
      <c r="H27" s="114">
        <f>IF(ISNUMBER(MATCH(Januar[[#This Row],[Bemerkung]],Setup!$X$73:$X$86,0)),0,VLOOKUP(WEEKDAY(A27,2),Wochenzeiten[],3,0))</f>
        <v/>
      </c>
      <c r="I27" s="114">
        <f>IF(ISNUMBER(LOOKUP(Januar[[#This Row],[Bemerkung]],Setup!$X$71:$X91)),0,Januar[[#This Row],[Ende]]-Januar[[#This Row],[Beginn]]-Januar[[#This Row],[Pause]]-Januar[[#This Row],[Berechnungshilfe1]])</f>
        <v/>
      </c>
    </row>
    <row customHeight="1" ht="12.95" r="28" s="72">
      <c r="A28" s="108">
        <f>A27+1</f>
        <v/>
      </c>
      <c r="B28" s="107" t="n">
        <v>0</v>
      </c>
      <c r="C28" s="107" t="n">
        <v>0</v>
      </c>
      <c r="D28" s="110">
        <f>IF((Januar[[#This Row],[Ende]]-Januar[[#This Row],[Beginn]])&lt;TIME(6,1,0),TIME(0,0,0),IF((Januar[[#This Row],[Ende]]-Januar[[#This Row],[Beginn]])&lt;TIME(9,31,0),Setup!$C$16,Setup!$C$17))</f>
        <v/>
      </c>
      <c r="E28" s="110">
        <f>Januar[[#This Row],[Ende]]-Januar[[#This Row],[Beginn]]-Januar[[#This Row],[Pause]]</f>
        <v/>
      </c>
      <c r="F28" s="110">
        <f>$F$6+SUM($E$8:Januar[[#This Row],[Arbeitszeit]])</f>
        <v/>
      </c>
      <c r="G28" s="111" t="n"/>
      <c r="H28" s="114">
        <f>IF(ISNUMBER(MATCH(Januar[[#This Row],[Bemerkung]],Setup!$X$73:$X$86,0)),0,VLOOKUP(WEEKDAY(A28,2),Wochenzeiten[],3,0))</f>
        <v/>
      </c>
      <c r="I28" s="114">
        <f>IF(ISNUMBER(LOOKUP(Januar[[#This Row],[Bemerkung]],Setup!$X$71:$X92)),0,Januar[[#This Row],[Ende]]-Januar[[#This Row],[Beginn]]-Januar[[#This Row],[Pause]]-Januar[[#This Row],[Berechnungshilfe1]])</f>
        <v/>
      </c>
    </row>
    <row customHeight="1" ht="12.95" r="29" s="72">
      <c r="A29" s="108">
        <f>A28+1</f>
        <v/>
      </c>
      <c r="B29" s="107" t="n">
        <v>0</v>
      </c>
      <c r="C29" s="107" t="n">
        <v>0</v>
      </c>
      <c r="D29" s="110">
        <f>IF((Januar[[#This Row],[Ende]]-Januar[[#This Row],[Beginn]])&lt;TIME(6,1,0),TIME(0,0,0),IF((Januar[[#This Row],[Ende]]-Januar[[#This Row],[Beginn]])&lt;TIME(9,31,0),Setup!$C$16,Setup!$C$17))</f>
        <v/>
      </c>
      <c r="E29" s="110">
        <f>Januar[[#This Row],[Ende]]-Januar[[#This Row],[Beginn]]-Januar[[#This Row],[Pause]]</f>
        <v/>
      </c>
      <c r="F29" s="110">
        <f>$F$6+SUM($E$8:Januar[[#This Row],[Arbeitszeit]])</f>
        <v/>
      </c>
      <c r="G29" s="111" t="n"/>
      <c r="H29" s="114">
        <f>IF(ISNUMBER(MATCH(Januar[[#This Row],[Bemerkung]],Setup!$X$73:$X$86,0)),0,VLOOKUP(WEEKDAY(A29,2),Wochenzeiten[],3,0))</f>
        <v/>
      </c>
      <c r="I29" s="114">
        <f>IF(ISNUMBER(LOOKUP(Januar[[#This Row],[Bemerkung]],Setup!$X$71:$X93)),0,Januar[[#This Row],[Ende]]-Januar[[#This Row],[Beginn]]-Januar[[#This Row],[Pause]]-Januar[[#This Row],[Berechnungshilfe1]])</f>
        <v/>
      </c>
    </row>
    <row customHeight="1" ht="12.95" r="30" s="72">
      <c r="A30" s="108">
        <f>A29+1</f>
        <v/>
      </c>
      <c r="B30" s="107" t="n">
        <v>0</v>
      </c>
      <c r="C30" s="107" t="n">
        <v>0</v>
      </c>
      <c r="D30" s="110">
        <f>IF((Januar[[#This Row],[Ende]]-Januar[[#This Row],[Beginn]])&lt;TIME(6,1,0),TIME(0,0,0),IF((Januar[[#This Row],[Ende]]-Januar[[#This Row],[Beginn]])&lt;TIME(9,31,0),Setup!$C$16,Setup!$C$17))</f>
        <v/>
      </c>
      <c r="E30" s="110">
        <f>Januar[[#This Row],[Ende]]-Januar[[#This Row],[Beginn]]-Januar[[#This Row],[Pause]]</f>
        <v/>
      </c>
      <c r="F30" s="110">
        <f>$F$6+SUM($E$8:Januar[[#This Row],[Arbeitszeit]])</f>
        <v/>
      </c>
      <c r="G30" s="111" t="n"/>
      <c r="H30" s="114">
        <f>IF(ISNUMBER(MATCH(Januar[[#This Row],[Bemerkung]],Setup!$X$73:$X$86,0)),0,VLOOKUP(WEEKDAY(A30,2),Wochenzeiten[],3,0))</f>
        <v/>
      </c>
      <c r="I30" s="114">
        <f>IF(ISNUMBER(LOOKUP(Januar[[#This Row],[Bemerkung]],Setup!$X$71:$X94)),0,Januar[[#This Row],[Ende]]-Januar[[#This Row],[Beginn]]-Januar[[#This Row],[Pause]]-Januar[[#This Row],[Berechnungshilfe1]])</f>
        <v/>
      </c>
    </row>
    <row customHeight="1" ht="12.95" r="31" s="72">
      <c r="A31" s="108">
        <f>A30+1</f>
        <v/>
      </c>
      <c r="B31" s="107" t="n">
        <v>0</v>
      </c>
      <c r="C31" s="107" t="n">
        <v>0</v>
      </c>
      <c r="D31" s="110">
        <f>IF((Januar[[#This Row],[Ende]]-Januar[[#This Row],[Beginn]])&lt;TIME(6,1,0),TIME(0,0,0),IF((Januar[[#This Row],[Ende]]-Januar[[#This Row],[Beginn]])&lt;TIME(9,31,0),Setup!$C$16,Setup!$C$17))</f>
        <v/>
      </c>
      <c r="E31" s="110">
        <f>Januar[[#This Row],[Ende]]-Januar[[#This Row],[Beginn]]-Januar[[#This Row],[Pause]]</f>
        <v/>
      </c>
      <c r="F31" s="110">
        <f>$F$6+SUM($E$8:Januar[[#This Row],[Arbeitszeit]])</f>
        <v/>
      </c>
      <c r="G31" s="111" t="n"/>
      <c r="H31" s="114">
        <f>IF(ISNUMBER(MATCH(Januar[[#This Row],[Bemerkung]],Setup!$X$73:$X$86,0)),0,VLOOKUP(WEEKDAY(A31,2),Wochenzeiten[],3,0))</f>
        <v/>
      </c>
      <c r="I31" s="114">
        <f>IF(ISNUMBER(LOOKUP(Januar[[#This Row],[Bemerkung]],Setup!$X$71:$X95)),0,Januar[[#This Row],[Ende]]-Januar[[#This Row],[Beginn]]-Januar[[#This Row],[Pause]]-Januar[[#This Row],[Berechnungshilfe1]])</f>
        <v/>
      </c>
    </row>
    <row customHeight="1" ht="12.95" r="32" s="72">
      <c r="A32" s="108">
        <f>A31+1</f>
        <v/>
      </c>
      <c r="B32" s="115" t="inlineStr">
        <is>
          <t>10:00:00</t>
        </is>
      </c>
      <c r="C32" s="115" t="inlineStr">
        <is>
          <t>14:00:00</t>
        </is>
      </c>
      <c r="D32" s="110">
        <f>IF((Januar[[#This Row],[Ende]]-Januar[[#This Row],[Beginn]])&lt;TIME(6,1,0),TIME(0,0,0),IF((Januar[[#This Row],[Ende]]-Januar[[#This Row],[Beginn]])&lt;TIME(9,31,0),Setup!$C$16,Setup!$C$17))</f>
        <v/>
      </c>
      <c r="E32" s="110">
        <f>Januar[[#This Row],[Ende]]-Januar[[#This Row],[Beginn]]-Januar[[#This Row],[Pause]]</f>
        <v/>
      </c>
      <c r="F32" s="110">
        <f>$F$6+SUM($E$8:Januar[[#This Row],[Arbeitszeit]])</f>
        <v/>
      </c>
      <c r="G32" s="111" t="inlineStr">
        <is>
          <t>Tutorium</t>
        </is>
      </c>
      <c r="H32" s="114">
        <f>IF(ISNUMBER(MATCH(Januar[[#This Row],[Bemerkung]],Setup!$X$73:$X$86,0)),0,VLOOKUP(WEEKDAY(A32,2),Wochenzeiten[],3,0))</f>
        <v/>
      </c>
      <c r="I32" s="114">
        <f>IF(ISNUMBER(LOOKUP(Januar[[#This Row],[Bemerkung]],Setup!$X$71:$X96)),0,Januar[[#This Row],[Ende]]-Januar[[#This Row],[Beginn]]-Januar[[#This Row],[Pause]]-Januar[[#This Row],[Berechnungshilfe1]])</f>
        <v/>
      </c>
    </row>
    <row customHeight="1" ht="12.95" r="33" s="72">
      <c r="A33" s="108">
        <f>A32+1</f>
        <v/>
      </c>
      <c r="B33" s="107" t="n">
        <v>0</v>
      </c>
      <c r="C33" s="107" t="n">
        <v>0</v>
      </c>
      <c r="D33" s="110">
        <f>IF((Januar[[#This Row],[Ende]]-Januar[[#This Row],[Beginn]])&lt;TIME(6,1,0),TIME(0,0,0),IF((Januar[[#This Row],[Ende]]-Januar[[#This Row],[Beginn]])&lt;TIME(9,31,0),Setup!$C$16,Setup!$C$17))</f>
        <v/>
      </c>
      <c r="E33" s="110">
        <f>Januar[[#This Row],[Ende]]-Januar[[#This Row],[Beginn]]-Januar[[#This Row],[Pause]]</f>
        <v/>
      </c>
      <c r="F33" s="110">
        <f>$F$6+SUM($E$8:Januar[[#This Row],[Arbeitszeit]])</f>
        <v/>
      </c>
      <c r="G33" s="111" t="n"/>
      <c r="H33" s="114">
        <f>IF(ISNUMBER(MATCH(Januar[[#This Row],[Bemerkung]],Setup!$X$73:$X$86,0)),0,VLOOKUP(WEEKDAY(A33,2),Wochenzeiten[],3,0))</f>
        <v/>
      </c>
      <c r="I33" s="114">
        <f>IF(ISNUMBER(LOOKUP(Januar[[#This Row],[Bemerkung]],Setup!$X$71:$X97)),0,Januar[[#This Row],[Ende]]-Januar[[#This Row],[Beginn]]-Januar[[#This Row],[Pause]]-Januar[[#This Row],[Berechnungshilfe1]])</f>
        <v/>
      </c>
    </row>
    <row customHeight="1" ht="12.95" r="34" s="72">
      <c r="A34" s="108">
        <f>A33+1</f>
        <v/>
      </c>
      <c r="B34" s="115" t="inlineStr">
        <is>
          <t>10:00:00</t>
        </is>
      </c>
      <c r="C34" s="115" t="inlineStr">
        <is>
          <t>14:00:00</t>
        </is>
      </c>
      <c r="D34" s="110">
        <f>IF((Januar[[#This Row],[Ende]]-Januar[[#This Row],[Beginn]])&lt;TIME(6,1,0),TIME(0,0,0),IF((Januar[[#This Row],[Ende]]-Januar[[#This Row],[Beginn]])&lt;TIME(9,31,0),Setup!$C$16,Setup!$C$17))</f>
        <v/>
      </c>
      <c r="E34" s="110">
        <f>Januar[[#This Row],[Ende]]-Januar[[#This Row],[Beginn]]-Januar[[#This Row],[Pause]]</f>
        <v/>
      </c>
      <c r="F34" s="110">
        <f>$F$6+SUM($E$8:Januar[[#This Row],[Arbeitszeit]])</f>
        <v/>
      </c>
      <c r="G34" s="111" t="inlineStr">
        <is>
          <t>Vorbereitung Tutorium</t>
        </is>
      </c>
      <c r="H34" s="114">
        <f>IF(ISNUMBER(MATCH(Januar[[#This Row],[Bemerkung]],Setup!$X$73:$X$86,0)),0,VLOOKUP(WEEKDAY(A34,2),Wochenzeiten[],3,0))</f>
        <v/>
      </c>
      <c r="I34" s="114">
        <f>IF(ISNUMBER(LOOKUP(Januar[[#This Row],[Bemerkung]],Setup!$X$71:$X98)),0,Januar[[#This Row],[Ende]]-Januar[[#This Row],[Beginn]]-Januar[[#This Row],[Pause]]-Januar[[#This Row],[Berechnungshilfe1]])</f>
        <v/>
      </c>
    </row>
    <row customHeight="1" ht="12.75" r="35" s="72">
      <c r="A35" s="108">
        <f>A34+1</f>
        <v/>
      </c>
      <c r="B35" s="107" t="n">
        <v>0</v>
      </c>
      <c r="C35" s="107" t="n">
        <v>0</v>
      </c>
      <c r="D35" s="110">
        <f>IF((Januar[[#This Row],[Ende]]-Januar[[#This Row],[Beginn]])&lt;TIME(6,1,0),TIME(0,0,0),IF((Januar[[#This Row],[Ende]]-Januar[[#This Row],[Beginn]])&lt;TIME(9,31,0),Setup!$C$16,Setup!$C$17))</f>
        <v/>
      </c>
      <c r="E35" s="110">
        <f>Januar[[#This Row],[Ende]]-Januar[[#This Row],[Beginn]]-Januar[[#This Row],[Pause]]</f>
        <v/>
      </c>
      <c r="F35" s="110">
        <f>$F$6+SUM($E$8:Januar[[#This Row],[Arbeitszeit]])</f>
        <v/>
      </c>
      <c r="G35" s="111" t="n"/>
      <c r="H35" s="114">
        <f>IF(ISNUMBER(MATCH(Januar[[#This Row],[Bemerkung]],Setup!$X$73:$X$86,0)),0,VLOOKUP(WEEKDAY(A35,2),Wochenzeiten[],3,0))</f>
        <v/>
      </c>
      <c r="I35" s="114">
        <f>IF(ISNUMBER(LOOKUP(Januar[[#This Row],[Bemerkung]],Setup!$X$71:$X99)),0,Januar[[#This Row],[Ende]]-Januar[[#This Row],[Beginn]]-Januar[[#This Row],[Pause]]-Januar[[#This Row],[Berechnungshilfe1]])</f>
        <v/>
      </c>
    </row>
    <row customHeight="1" ht="12.75" r="36" s="72">
      <c r="A36" s="108">
        <f>A35+1</f>
        <v/>
      </c>
      <c r="B36" s="107" t="n">
        <v>0</v>
      </c>
      <c r="C36" s="107" t="n">
        <v>0</v>
      </c>
      <c r="D36" s="110">
        <f>IF((Januar[[#This Row],[Ende]]-Januar[[#This Row],[Beginn]])&lt;TIME(6,1,0),TIME(0,0,0),IF((Januar[[#This Row],[Ende]]-Januar[[#This Row],[Beginn]])&lt;TIME(9,31,0),Setup!$C$16,Setup!$C$17))</f>
        <v/>
      </c>
      <c r="E36" s="110">
        <f>Januar[[#This Row],[Ende]]-Januar[[#This Row],[Beginn]]-Januar[[#This Row],[Pause]]</f>
        <v/>
      </c>
      <c r="F36" s="110">
        <f>$F$6+SUM($E$8:Januar[[#This Row],[Arbeitszeit]])</f>
        <v/>
      </c>
      <c r="G36" s="111" t="n"/>
      <c r="H36" s="114">
        <f>IF(ISNUMBER(MATCH(Januar[[#This Row],[Bemerkung]],Setup!$X$73:$X$86,0)),0,VLOOKUP(WEEKDAY(A36,2),Wochenzeiten[],3,0))</f>
        <v/>
      </c>
      <c r="I36" s="114">
        <f>IF(ISNUMBER(LOOKUP(Januar[[#This Row],[Bemerkung]],Setup!$X$71:$X100)),0,Januar[[#This Row],[Ende]]-Januar[[#This Row],[Beginn]]-Januar[[#This Row],[Pause]]-Januar[[#This Row],[Berechnungshilfe1]])</f>
        <v/>
      </c>
    </row>
    <row customHeight="1" ht="12.75" r="37" s="72">
      <c r="A37" s="108">
        <f>A36+1</f>
        <v/>
      </c>
      <c r="B37" s="107" t="n">
        <v>0</v>
      </c>
      <c r="C37" s="107" t="n">
        <v>0</v>
      </c>
      <c r="D37" s="110">
        <f>IF((Januar[[#This Row],[Ende]]-Januar[[#This Row],[Beginn]])&lt;TIME(6,1,0),TIME(0,0,0),IF((Januar[[#This Row],[Ende]]-Januar[[#This Row],[Beginn]])&lt;TIME(9,31,0),Setup!$C$16,Setup!$C$17))</f>
        <v/>
      </c>
      <c r="E37" s="110">
        <f>Januar[[#This Row],[Ende]]-Januar[[#This Row],[Beginn]]-Januar[[#This Row],[Pause]]</f>
        <v/>
      </c>
      <c r="F37" s="110">
        <f>$F$6+SUM($E$8:Januar[[#This Row],[Arbeitszeit]])</f>
        <v/>
      </c>
      <c r="G37" s="111" t="n"/>
      <c r="H37" s="114">
        <f>IF(ISNUMBER(MATCH(Januar[[#This Row],[Bemerkung]],Setup!$X$73:$X$86,0)),0,VLOOKUP(WEEKDAY(A37,2),Wochenzeiten[],3,0))</f>
        <v/>
      </c>
      <c r="I37" s="114">
        <f>IF(ISNUMBER(LOOKUP(Januar[[#This Row],[Bemerkung]],Setup!$X$71:$X101)),0,Januar[[#This Row],[Ende]]-Januar[[#This Row],[Beginn]]-Januar[[#This Row],[Pause]]-Januar[[#This Row],[Berechnungshilfe1]])</f>
        <v/>
      </c>
    </row>
    <row customHeight="1" ht="12.75" r="38" s="72">
      <c r="A38" s="108">
        <f>A37+1</f>
        <v/>
      </c>
      <c r="B38" s="107" t="n">
        <v>0</v>
      </c>
      <c r="C38" s="107" t="n">
        <v>0</v>
      </c>
      <c r="D38" s="110">
        <f>IF((Januar[[#This Row],[Ende]]-Januar[[#This Row],[Beginn]])&lt;TIME(6,1,0),TIME(0,0,0),IF((Januar[[#This Row],[Ende]]-Januar[[#This Row],[Beginn]])&lt;TIME(9,31,0),Setup!$C$16,Setup!$C$17))</f>
        <v/>
      </c>
      <c r="E38" s="110">
        <f>Januar[[#This Row],[Ende]]-Januar[[#This Row],[Beginn]]-Januar[[#This Row],[Pause]]</f>
        <v/>
      </c>
      <c r="F38" s="110">
        <f>$F$6+SUM($E$8:Januar[[#This Row],[Arbeitszeit]])</f>
        <v/>
      </c>
      <c r="G38" s="111" t="n"/>
      <c r="H38" s="114">
        <f>IF(ISNUMBER(MATCH(Januar[[#This Row],[Bemerkung]],Setup!$X$73:$X$86,0)),0,VLOOKUP(WEEKDAY(A38,2),Wochenzeiten[],3,0))</f>
        <v/>
      </c>
      <c r="I38" s="114">
        <f>IF(ISNUMBER(LOOKUP(Januar[[#This Row],[Bemerkung]],Setup!$X$71:$X102)),0,Januar[[#This Row],[Ende]]-Januar[[#This Row],[Beginn]]-Januar[[#This Row],[Pause]]-Januar[[#This Row],[Berechnungshilfe1]])</f>
        <v/>
      </c>
    </row>
    <row customHeight="1" ht="12.75" r="39" s="72">
      <c r="A39" s="117" t="n"/>
      <c r="B39" s="118" t="inlineStr">
        <is>
          <t>10:00:00</t>
        </is>
      </c>
      <c r="C39" s="118" t="inlineStr">
        <is>
          <t>14:00:00</t>
        </is>
      </c>
      <c r="D39" s="119" t="n"/>
      <c r="E39" s="119" t="n"/>
      <c r="F39" s="120">
        <f>SUM(Januar[Arbeitszeit])+$F$6-E47</f>
        <v/>
      </c>
      <c r="G39" s="121" t="inlineStr">
        <is>
          <t>Tutorium</t>
        </is>
      </c>
    </row>
    <row customHeight="1" ht="12" r="40" s="72">
      <c r="A40" s="122" t="inlineStr">
        <is>
          <t>Anmerkungen</t>
        </is>
      </c>
      <c r="B40" s="123" t="n"/>
      <c r="C40" s="124" t="n"/>
      <c r="D40" s="124" t="n"/>
      <c r="E40" s="124" t="n"/>
      <c r="F40" s="125" t="n"/>
      <c r="G40" s="124" t="n"/>
    </row>
    <row customHeight="1" ht="14.1" r="41" s="72">
      <c r="A41" s="126" t="inlineStr">
        <is>
          <t>Zeitgutschriften – pro Monat max. 25 Stunden (1.500 Min.);</t>
        </is>
      </c>
      <c r="E41" s="124" t="n"/>
      <c r="F41" s="124" t="n"/>
      <c r="G41" s="124" t="n"/>
    </row>
    <row customHeight="1" ht="12.95" r="42" s="72">
      <c r="A42" s="123" t="inlineStr">
        <is>
          <t>kumuliert max. 80 Stunden (4.800) Min.)</t>
        </is>
      </c>
      <c r="D42" s="124" t="n"/>
      <c r="E42" s="124" t="n"/>
      <c r="F42" s="124" t="n"/>
      <c r="G42" s="124" t="n"/>
    </row>
    <row customHeight="1" ht="12.95" r="43" s="72">
      <c r="A43" s="126" t="inlineStr">
        <is>
          <t>Zeitlastschriften – pro Monat max. 15 Stunden (900 Min.);</t>
        </is>
      </c>
      <c r="E43" s="124" t="n"/>
      <c r="F43" s="123" t="inlineStr">
        <is>
          <t>Unterschrift/Datum Beschäftigte/r</t>
        </is>
      </c>
    </row>
    <row customHeight="1" ht="12.95" r="44" s="72">
      <c r="A44" s="123" t="inlineStr">
        <is>
          <t>kumuliert max. 40 Stunden (2.400 Min.)</t>
        </is>
      </c>
      <c r="D44" s="124" t="n"/>
      <c r="E44" s="124" t="n"/>
      <c r="F44" s="124" t="n"/>
      <c r="G44" s="124" t="n"/>
    </row>
    <row customHeight="1" ht="12.95" r="45" s="72">
      <c r="A45" s="123" t="inlineStr">
        <is>
          <t>Pausenzeit 6-9 Stunden:</t>
        </is>
      </c>
      <c r="D45" s="124" t="n"/>
      <c r="E45" s="127">
        <f>Setup!C16</f>
        <v/>
      </c>
      <c r="F45" s="124" t="n"/>
      <c r="G45" s="124" t="n"/>
    </row>
    <row customHeight="1" ht="12" r="46" s="72">
      <c r="A46" s="123" t="inlineStr">
        <is>
          <t>Pausenzeit 9-10 Stunden</t>
        </is>
      </c>
      <c r="D46" s="124" t="n"/>
      <c r="E46" s="127">
        <f>Setup!C17</f>
        <v/>
      </c>
      <c r="F46" s="123" t="inlineStr">
        <is>
          <t>Kenntnisnahme Vorgesetzte/r</t>
        </is>
      </c>
    </row>
    <row customHeight="1" ht="12" r="47" s="72">
      <c r="A47" s="128" t="inlineStr">
        <is>
          <t>monatliche Arbeitszeit</t>
        </is>
      </c>
      <c r="D47" s="124" t="n"/>
      <c r="E47" s="129">
        <f>Setup!C14</f>
        <v/>
      </c>
      <c r="F47" s="123" t="n"/>
      <c r="G47" s="124" t="n"/>
    </row>
    <row customHeight="1" ht="12.95" r="48" s="72"/>
  </sheetData>
  <mergeCells count="16">
    <mergeCell ref="A1:C4"/>
    <mergeCell ref="F1:G1"/>
    <mergeCell ref="F2:G2"/>
    <mergeCell ref="F3:G3"/>
    <mergeCell ref="F4:G4"/>
    <mergeCell ref="C6:E6"/>
    <mergeCell ref="C39:E39"/>
    <mergeCell ref="A41:D41"/>
    <mergeCell ref="A42:C42"/>
    <mergeCell ref="A43:D43"/>
    <mergeCell ref="F43:G43"/>
    <mergeCell ref="A44:C44"/>
    <mergeCell ref="A45:C45"/>
    <mergeCell ref="A46:C46"/>
    <mergeCell ref="F46:G46"/>
    <mergeCell ref="A47:C47"/>
  </mergeCells>
  <conditionalFormatting sqref="A9:F38 A8:D38 E8:F8">
    <cfRule aboveAverage="0" bottom="0" dxfId="0" equalAverage="0" operator="equal" percent="0" priority="2" rank="0" text="" type="cellIs">
      <formula>0</formula>
    </cfRule>
  </conditionalFormatting>
  <printOptions gridLines="0" gridLinesSet="1" headings="0" horizontalCentered="0" verticalCentered="0"/>
  <pageMargins bottom="0.9840277777777779" footer="0.511805555555555" header="0.511805555555555" left="0.747916666666667" right="0.747916666666667" top="0.9840277777777779"/>
  <pageSetup blackAndWhite="0" copies="1" draft="0" firstPageNumber="0" fitToHeight="1" fitToWidth="1" horizontalDpi="300" orientation="portrait" pageOrder="downThenOver" paperSize="9" scale="100" useFirstPageNumber="0" verticalDpi="300"/>
  <tableParts count="1">
    <tablePart r:id="rId1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O44"/>
  <sheetViews>
    <sheetView colorId="64" defaultGridColor="1" rightToLeft="0" showFormulas="0" showGridLines="1" showOutlineSymbols="1" showRowColHeaders="1" showZeros="1" tabSelected="0" topLeftCell="A1" view="normal" workbookViewId="0" zoomScale="100" zoomScaleNormal="100" zoomScalePageLayoutView="100">
      <selection activeCell="C9" activeCellId="0" pane="topLeft" sqref="C9"/>
    </sheetView>
  </sheetViews>
  <sheetFormatPr baseColWidth="8" defaultRowHeight="12.75" outlineLevelRow="0" zeroHeight="0"/>
  <cols>
    <col customWidth="1" max="1" min="1" style="96" width="11"/>
    <col customWidth="1" max="4" min="2" style="96" width="8.380000000000001"/>
    <col customWidth="1" max="5" min="5" style="96" width="11.25"/>
    <col customWidth="1" max="6" min="6" style="96" width="16.13"/>
    <col customWidth="1" max="7" min="7" style="96" width="13"/>
    <col customWidth="1" hidden="1" max="9" min="8" style="96" width="10.13"/>
    <col customWidth="1" max="13" min="10" style="96" width="11.13"/>
    <col customWidth="1" max="14" min="14" style="96" width="15.5"/>
    <col customWidth="1" max="1025" min="15" style="96" width="11.13"/>
  </cols>
  <sheetData>
    <row customHeight="1" ht="12.95" r="1" s="72">
      <c r="A1" s="97" t="inlineStr">
        <is>
          <t>ZEITERFASSUNGSBOGEN FÜR DIE GLEITENDE ARBEITSZEIT</t>
        </is>
      </c>
      <c r="E1" s="98" t="inlineStr">
        <is>
          <t>Name:</t>
        </is>
      </c>
      <c r="F1" s="99">
        <f>T(Setup!C10)</f>
        <v/>
      </c>
    </row>
    <row customHeight="1" ht="12.95" r="2" s="72">
      <c r="E2" s="98" t="inlineStr">
        <is>
          <t>Vorname:</t>
        </is>
      </c>
      <c r="F2" s="99">
        <f>T(Setup!C11)</f>
        <v/>
      </c>
    </row>
    <row customHeight="1" ht="17.1" r="3" s="72">
      <c r="E3" s="100" t="inlineStr">
        <is>
          <t>Dienststelle: </t>
        </is>
      </c>
      <c r="F3" s="99">
        <f>T(Setup!C12)</f>
        <v/>
      </c>
    </row>
    <row customHeight="1" ht="12.95" r="4" s="72">
      <c r="E4" s="98" t="inlineStr">
        <is>
          <t>Monat: </t>
        </is>
      </c>
      <c r="F4" s="101">
        <f>DATE(Setup!C13,2,1)</f>
        <v/>
      </c>
    </row>
    <row customHeight="1" ht="78.75" r="5" s="72">
      <c r="A5" s="102" t="inlineStr">
        <is>
          <t>Tag</t>
        </is>
      </c>
      <c r="B5" s="102" t="inlineStr">
        <is>
          <t>Beginn des Dienstes (frühestens 6:00 Uhr)</t>
        </is>
      </c>
      <c r="C5" s="102" t="inlineStr">
        <is>
          <t>Ende des Dienstes (spätestens 19:30 Uhr)</t>
        </is>
      </c>
      <c r="D5" s="102" t="inlineStr">
        <is>
          <t>Pause (mind. 30 Min. ab 6 Std. AZ, mind. 45 Min. ab 9 Std. AZ)</t>
        </is>
      </c>
      <c r="E5" s="103" t="inlineStr">
        <is>
          <t>Gegenüber Sollarb.zeit mehr/weniger 
(+/- hh:mm)</t>
        </is>
      </c>
      <c r="F5" s="103" t="inlineStr">
        <is>
          <t>Tägl. Fortschreibung d. zeitl. Über- u. Unterschreitung 
(+ / - hh:mm)</t>
        </is>
      </c>
      <c r="G5" s="104" t="inlineStr">
        <is>
          <t>Bemerkungen, z.B. 
U = Urlaub 
K = Krankheit 
B = Befreiung 
Zaus = Zeitausgleich 
D = Dienstreise 
kA = kein Arbeitstag</t>
        </is>
      </c>
      <c r="N5" s="105" t="n"/>
      <c r="O5" s="105" t="n"/>
    </row>
    <row customHeight="1" ht="12.95" r="6" s="72">
      <c r="A6" s="106" t="n"/>
      <c r="B6" s="106" t="n"/>
      <c r="C6" s="98" t="inlineStr">
        <is>
          <t>Übertrag aus dem Vormonat:</t>
        </is>
      </c>
      <c r="F6" s="130">
        <f>Januar!F39</f>
        <v/>
      </c>
      <c r="G6" s="98" t="n"/>
    </row>
    <row customHeight="1" hidden="1" ht="12.95" r="7" s="72">
      <c r="A7" s="108" t="inlineStr">
        <is>
          <t>Datum</t>
        </is>
      </c>
      <c r="B7" s="109" t="inlineStr">
        <is>
          <t>Beginn</t>
        </is>
      </c>
      <c r="C7" s="109" t="inlineStr">
        <is>
          <t>Ende</t>
        </is>
      </c>
      <c r="D7" s="109" t="inlineStr">
        <is>
          <t>Pause</t>
        </is>
      </c>
      <c r="E7" s="110" t="inlineStr">
        <is>
          <t>Arbeitszeit</t>
        </is>
      </c>
      <c r="F7" s="110" t="inlineStr">
        <is>
          <t>Zwischensumme</t>
        </is>
      </c>
      <c r="G7" s="111" t="inlineStr">
        <is>
          <t>Bemerkung</t>
        </is>
      </c>
      <c r="H7" s="105" t="inlineStr">
        <is>
          <t>Berechnungshilfe1</t>
        </is>
      </c>
      <c r="I7" s="105" t="inlineStr">
        <is>
          <t>Berechnungshilfe2</t>
        </is>
      </c>
    </row>
    <row customHeight="1" ht="12.95" r="8" s="72">
      <c r="A8" s="108">
        <f>F4</f>
        <v/>
      </c>
      <c r="B8" s="107" t="n">
        <v>0</v>
      </c>
      <c r="C8" s="107" t="n">
        <v>0</v>
      </c>
      <c r="D8" s="131">
        <f>IF((Februar[[#This Row],[Ende]]-Februar[[#This Row],[Beginn]])&lt;TIME(6,1,0),TIME(0,0,0),IF((Februar[[#This Row],[Ende]]-Februar[[#This Row],[Beginn]])&lt;TIME(9,31,0),Setup!$C$16,Setup!$C$17))</f>
        <v/>
      </c>
      <c r="E8" s="110">
        <f>Februar[[#This Row],[Ende]]-Februar[[#This Row],[Beginn]]-Februar[[#This Row],[Pause]]</f>
        <v/>
      </c>
      <c r="F8" s="110">
        <f>$F$6+SUM($E$8:Februar[[#This Row],[Arbeitszeit]])</f>
        <v/>
      </c>
      <c r="G8" s="111" t="n"/>
      <c r="H8" s="114">
        <f>IF(ISNUMBER(MATCH(Februar!$G8,Setup!$X$73:$X$86,0)),0,VLOOKUP(WEEKDAY(A8,2),Wochenzeiten[],3,0))</f>
        <v/>
      </c>
      <c r="I8" s="114">
        <f>IF(ISNUMBER(LOOKUP(Februar!$G8,Setup!$X$71:$X72)),0,Februar!$C8-Februar!$B8-Februar!$D8-#REF!)</f>
        <v/>
      </c>
    </row>
    <row customHeight="1" ht="12.95" r="9" s="72">
      <c r="A9" s="108">
        <f>A8+1</f>
        <v/>
      </c>
      <c r="B9" s="107" t="n">
        <v>0</v>
      </c>
      <c r="C9" s="107" t="n">
        <v>0</v>
      </c>
      <c r="D9" s="131">
        <f>IF((Februar[[#This Row],[Ende]]-Februar[[#This Row],[Beginn]])&lt;TIME(6,1,0),TIME(0,0,0),IF((Februar[[#This Row],[Ende]]-Februar[[#This Row],[Beginn]])&lt;TIME(9,31,0),Setup!$C$16,Setup!$C$17))</f>
        <v/>
      </c>
      <c r="E9" s="110">
        <f>Februar[[#This Row],[Ende]]-Februar[[#This Row],[Beginn]]-Februar[[#This Row],[Pause]]</f>
        <v/>
      </c>
      <c r="F9" s="110">
        <f>$F$6+SUM($E$8:Februar[[#This Row],[Arbeitszeit]])</f>
        <v/>
      </c>
      <c r="G9" s="111" t="n"/>
      <c r="H9" s="114">
        <f>IF(ISNUMBER(MATCH(Februar!$G9,Setup!$X$73:$X$86,0)),0,VLOOKUP(WEEKDAY(A9,2),Wochenzeiten[],3,0))</f>
        <v/>
      </c>
      <c r="I9" s="114">
        <f>IF(ISNUMBER(LOOKUP(Februar!$G9,Setup!$X$71:$X73)),0,Februar!$C9-Februar!$B9-Februar!$D9-#REF!)</f>
        <v/>
      </c>
    </row>
    <row customHeight="1" ht="12.95" r="10" s="72">
      <c r="A10" s="108">
        <f>A9+1</f>
        <v/>
      </c>
      <c r="B10" s="107" t="n">
        <v>0</v>
      </c>
      <c r="C10" s="107" t="n">
        <v>0</v>
      </c>
      <c r="D10" s="131">
        <f>IF((Februar!$C10-Februar!$B10)&lt;TIME(6,1,0),TIME(0,0,0),IF((Februar!$C10-Februar!$B10)&lt;TIME(9,31,0),Setup!$C$16,Setup!$C$17))</f>
        <v/>
      </c>
      <c r="E10" s="110">
        <f>Februar[[#This Row],[Ende]]-Februar[[#This Row],[Beginn]]-Februar[[#This Row],[Pause]]</f>
        <v/>
      </c>
      <c r="F10" s="110">
        <f>$F$6+SUM($E$8:Februar[[#This Row],[Arbeitszeit]])</f>
        <v/>
      </c>
      <c r="G10" s="111" t="n"/>
      <c r="H10" s="114">
        <f>IF(ISNUMBER(MATCH(Februar!$G10,Setup!$X$73:$X$86,0)),0,VLOOKUP(WEEKDAY(A10,2),Wochenzeiten[],3,0))</f>
        <v/>
      </c>
      <c r="I10" s="114">
        <f>IF(ISNUMBER(LOOKUP(Februar!$G10,Setup!$X$71:$X74)),0,Februar!$C10-Februar!$B10-Februar!$D10-#REF!)</f>
        <v/>
      </c>
    </row>
    <row customHeight="1" ht="12.95" r="11" s="72">
      <c r="A11" s="108">
        <f>A10+1</f>
        <v/>
      </c>
      <c r="B11" s="107" t="n">
        <v>0</v>
      </c>
      <c r="C11" s="107" t="n">
        <v>0</v>
      </c>
      <c r="D11" s="131">
        <f>IF((Februar!$C11-Februar!$B11)&lt;TIME(6,1,0),TIME(0,0,0),IF((Februar!$C11-Februar!$B11)&lt;TIME(9,31,0),Setup!$C$16,Setup!$C$17))</f>
        <v/>
      </c>
      <c r="E11" s="110">
        <f>Februar[[#This Row],[Ende]]-Februar[[#This Row],[Beginn]]-Februar[[#This Row],[Pause]]</f>
        <v/>
      </c>
      <c r="F11" s="110">
        <f>$F$6+SUM($E$8:Februar[[#This Row],[Arbeitszeit]])</f>
        <v/>
      </c>
      <c r="G11" s="111" t="n"/>
      <c r="H11" s="114">
        <f>IF(ISNUMBER(MATCH(Februar!$G11,Setup!$X$73:$X$86,0)),0,VLOOKUP(WEEKDAY(A11,2),Wochenzeiten[],3,0))</f>
        <v/>
      </c>
      <c r="I11" s="114">
        <f>IF(ISNUMBER(LOOKUP(Februar!$G11,Setup!$X$71:$X75)),0,Februar!$C11-Februar!$B11-Februar!$D11-#REF!)</f>
        <v/>
      </c>
    </row>
    <row customHeight="1" ht="12.95" r="12" s="72">
      <c r="A12" s="108">
        <f>A11+1</f>
        <v/>
      </c>
      <c r="B12" s="107" t="n">
        <v>0</v>
      </c>
      <c r="C12" s="107" t="n">
        <v>0</v>
      </c>
      <c r="D12" s="131">
        <f>IF((Februar!$C12-Februar!$B12)&lt;TIME(6,1,0),TIME(0,0,0),IF((Februar!$C12-Februar!$B12)&lt;TIME(9,31,0),Setup!$C$16,Setup!$C$17))</f>
        <v/>
      </c>
      <c r="E12" s="110">
        <f>Februar[[#This Row],[Ende]]-Februar[[#This Row],[Beginn]]-Februar[[#This Row],[Pause]]</f>
        <v/>
      </c>
      <c r="F12" s="110">
        <f>$F$6+SUM($E$8:Februar[[#This Row],[Arbeitszeit]])</f>
        <v/>
      </c>
      <c r="G12" s="111" t="n"/>
      <c r="H12" s="114">
        <f>IF(ISNUMBER(MATCH(Februar!$G12,Setup!$X$73:$X$86,0)),0,VLOOKUP(WEEKDAY(A12,2),Wochenzeiten[],3,0))</f>
        <v/>
      </c>
      <c r="I12" s="114">
        <f>IF(ISNUMBER(LOOKUP(Februar!$G12,Setup!$X$71:$X76)),0,Februar!$C12-Februar!$B12-Februar!$D12-#REF!)</f>
        <v/>
      </c>
    </row>
    <row customHeight="1" ht="12.95" r="13" s="72">
      <c r="A13" s="108">
        <f>A12+1</f>
        <v/>
      </c>
      <c r="B13" s="107" t="n">
        <v>0</v>
      </c>
      <c r="C13" s="107" t="n">
        <v>0</v>
      </c>
      <c r="D13" s="131">
        <f>IF((Februar!$C13-Februar!$B13)&lt;TIME(6,1,0),TIME(0,0,0),IF((Februar!$C13-Februar!$B13)&lt;TIME(9,31,0),Setup!$C$16,Setup!$C$17))</f>
        <v/>
      </c>
      <c r="E13" s="110">
        <f>Februar[[#This Row],[Ende]]-Februar[[#This Row],[Beginn]]-Februar[[#This Row],[Pause]]</f>
        <v/>
      </c>
      <c r="F13" s="110">
        <f>$F$6+SUM($E$8:Februar[[#This Row],[Arbeitszeit]])</f>
        <v/>
      </c>
      <c r="G13" s="111" t="n"/>
      <c r="H13" s="114">
        <f>IF(ISNUMBER(MATCH(Februar!$G13,Setup!$X$73:$X$86,0)),0,VLOOKUP(WEEKDAY(A13,2),Wochenzeiten[],3,0))</f>
        <v/>
      </c>
      <c r="I13" s="114">
        <f>IF(ISNUMBER(LOOKUP(Februar!$G13,Setup!$X$71:$X77)),0,Februar!$C13-Februar!$B13-Februar!$D13-#REF!)</f>
        <v/>
      </c>
    </row>
    <row customHeight="1" ht="12.95" r="14" s="72">
      <c r="A14" s="108">
        <f>A13+1</f>
        <v/>
      </c>
      <c r="B14" s="107" t="n">
        <v>0</v>
      </c>
      <c r="C14" s="107" t="n">
        <v>0</v>
      </c>
      <c r="D14" s="131">
        <f>IF((Februar!$C14-Februar!$B14)&lt;TIME(6,1,0),TIME(0,0,0),IF((Februar!$C14-Februar!$B14)&lt;TIME(9,31,0),Setup!$C$16,Setup!$C$17))</f>
        <v/>
      </c>
      <c r="E14" s="110">
        <f>Februar[[#This Row],[Ende]]-Februar[[#This Row],[Beginn]]-Februar[[#This Row],[Pause]]</f>
        <v/>
      </c>
      <c r="F14" s="110">
        <f>$F$6+SUM($E$8:Februar[[#This Row],[Arbeitszeit]])</f>
        <v/>
      </c>
      <c r="G14" s="111" t="n"/>
      <c r="H14" s="114">
        <f>IF(ISNUMBER(MATCH(Februar!$G14,Setup!$X$73:$X$86,0)),0,VLOOKUP(WEEKDAY(A14,2),Wochenzeiten[],3,0))</f>
        <v/>
      </c>
      <c r="I14" s="114">
        <f>IF(ISNUMBER(LOOKUP(Februar!$G14,Setup!$X$71:$X79)),0,Februar!$C14-Februar!$B14-Februar!$D14-#REF!)</f>
        <v/>
      </c>
    </row>
    <row customHeight="1" ht="12.95" r="15" s="72">
      <c r="A15" s="108">
        <f>A14+1</f>
        <v/>
      </c>
      <c r="B15" s="107" t="n">
        <v>0</v>
      </c>
      <c r="C15" s="107" t="n">
        <v>0</v>
      </c>
      <c r="D15" s="131">
        <f>IF((Februar!$C15-Februar!$B15)&lt;TIME(6,1,0),TIME(0,0,0),IF((Februar!$C15-Februar!$B15)&lt;TIME(9,31,0),Setup!$C$16,Setup!$C$17))</f>
        <v/>
      </c>
      <c r="E15" s="110">
        <f>Februar[[#This Row],[Ende]]-Februar[[#This Row],[Beginn]]-Februar[[#This Row],[Pause]]</f>
        <v/>
      </c>
      <c r="F15" s="110">
        <f>$F$6+SUM($E$8:Februar[[#This Row],[Arbeitszeit]])</f>
        <v/>
      </c>
      <c r="G15" s="111" t="n"/>
      <c r="H15" s="114">
        <f>IF(ISNUMBER(MATCH(Februar!$G15,Setup!$X$73:$X$86,0)),0,VLOOKUP(WEEKDAY(A15,2),Wochenzeiten[],3,0))</f>
        <v/>
      </c>
      <c r="I15" s="114">
        <f>IF(ISNUMBER(LOOKUP(Februar!$G15,Setup!$X$71:$X80)),0,Februar!$C15-Februar!$B15-Februar!$D15-#REF!)</f>
        <v/>
      </c>
    </row>
    <row customHeight="1" ht="12.95" r="16" s="72">
      <c r="A16" s="108">
        <f>A15+1</f>
        <v/>
      </c>
      <c r="B16" s="107" t="n">
        <v>0</v>
      </c>
      <c r="C16" s="107" t="n">
        <v>0</v>
      </c>
      <c r="D16" s="131">
        <f>IF((Februar!$C16-Februar!$B16)&lt;TIME(6,1,0),TIME(0,0,0),IF((Februar!$C16-Februar!$B16)&lt;TIME(9,31,0),Setup!$C$16,Setup!$C$17))</f>
        <v/>
      </c>
      <c r="E16" s="110">
        <f>Februar[[#This Row],[Ende]]-Februar[[#This Row],[Beginn]]-Februar[[#This Row],[Pause]]</f>
        <v/>
      </c>
      <c r="F16" s="110">
        <f>$F$6+SUM($E$8:Februar[[#This Row],[Arbeitszeit]])</f>
        <v/>
      </c>
      <c r="G16" s="111" t="n"/>
      <c r="H16" s="114">
        <f>IF(ISNUMBER(MATCH(Februar!$G16,Setup!$X$73:$X$86,0)),0,VLOOKUP(WEEKDAY(A16,2),Wochenzeiten[],3,0))</f>
        <v/>
      </c>
      <c r="I16" s="114">
        <f>IF(ISNUMBER(LOOKUP(Februar!$G16,Setup!$X$71:$X81)),0,Februar!$C16-Februar!$B16-Februar!$D16-#REF!)</f>
        <v/>
      </c>
    </row>
    <row customHeight="1" ht="12.95" r="17" s="72">
      <c r="A17" s="108">
        <f>A16+1</f>
        <v/>
      </c>
      <c r="B17" s="107" t="n">
        <v>0</v>
      </c>
      <c r="C17" s="107" t="n">
        <v>0</v>
      </c>
      <c r="D17" s="131">
        <f>IF((Februar!$C17-Februar!$B17)&lt;TIME(6,1,0),TIME(0,0,0),IF((Februar!$C17-Februar!$B17)&lt;TIME(9,31,0),Setup!$C$16,Setup!$C$17))</f>
        <v/>
      </c>
      <c r="E17" s="110">
        <f>Februar[[#This Row],[Ende]]-Februar[[#This Row],[Beginn]]-Februar[[#This Row],[Pause]]</f>
        <v/>
      </c>
      <c r="F17" s="110">
        <f>$F$6+SUM($E$8:Februar[[#This Row],[Arbeitszeit]])</f>
        <v/>
      </c>
      <c r="G17" s="111" t="n"/>
      <c r="H17" s="114">
        <f>IF(ISNUMBER(MATCH(Februar!$G17,Setup!$X$73:$X$86,0)),0,VLOOKUP(WEEKDAY(A17,2),Wochenzeiten[],3,0))</f>
        <v/>
      </c>
      <c r="I17" s="114">
        <f>IF(ISNUMBER(LOOKUP(Februar!$G17,Setup!$X$71:$X82)),0,Februar!$C17-Februar!$B17-Februar!$D17-#REF!)</f>
        <v/>
      </c>
    </row>
    <row customHeight="1" ht="12.95" r="18" s="72">
      <c r="A18" s="108">
        <f>A17+1</f>
        <v/>
      </c>
      <c r="B18" s="107" t="n">
        <v>0</v>
      </c>
      <c r="C18" s="107" t="n">
        <v>0</v>
      </c>
      <c r="D18" s="131">
        <f>IF((Februar!$C18-Februar!$B18)&lt;TIME(6,1,0),TIME(0,0,0),IF((Februar!$C18-Februar!$B18)&lt;TIME(9,31,0),Setup!$C$16,Setup!$C$17))</f>
        <v/>
      </c>
      <c r="E18" s="110">
        <f>Februar[[#This Row],[Ende]]-Februar[[#This Row],[Beginn]]-Februar[[#This Row],[Pause]]</f>
        <v/>
      </c>
      <c r="F18" s="110">
        <f>$F$6+SUM($E$8:Februar[[#This Row],[Arbeitszeit]])</f>
        <v/>
      </c>
      <c r="G18" s="111" t="n"/>
      <c r="H18" s="114">
        <f>IF(ISNUMBER(MATCH(Februar!$G18,Setup!$X$73:$X$86,0)),0,VLOOKUP(WEEKDAY(A18,2),Wochenzeiten[],3,0))</f>
        <v/>
      </c>
      <c r="I18" s="114">
        <f>IF(ISNUMBER(LOOKUP(Februar!$G18,Setup!$X$71:$X83)),0,Februar!$C18-Februar!$B18-Februar!$D18-#REF!)</f>
        <v/>
      </c>
    </row>
    <row customHeight="1" ht="12.95" r="19" s="72">
      <c r="A19" s="108">
        <f>A18+1</f>
        <v/>
      </c>
      <c r="B19" s="107" t="n">
        <v>0</v>
      </c>
      <c r="C19" s="107" t="n">
        <v>0</v>
      </c>
      <c r="D19" s="131">
        <f>IF((Februar!$C19-Februar!$B19)&lt;TIME(6,1,0),TIME(0,0,0),IF((Februar!$C19-Februar!$B19)&lt;TIME(9,31,0),Setup!$C$16,Setup!$C$17))</f>
        <v/>
      </c>
      <c r="E19" s="110">
        <f>Februar[[#This Row],[Ende]]-Februar[[#This Row],[Beginn]]-Februar[[#This Row],[Pause]]</f>
        <v/>
      </c>
      <c r="F19" s="110">
        <f>$F$6+SUM($E$8:Februar[[#This Row],[Arbeitszeit]])</f>
        <v/>
      </c>
      <c r="G19" s="111" t="n"/>
      <c r="H19" s="114">
        <f>IF(ISNUMBER(MATCH(Februar!$G19,Setup!$X$73:$X$86,0)),0,VLOOKUP(WEEKDAY(A19,2),Wochenzeiten[],3,0))</f>
        <v/>
      </c>
      <c r="I19" s="114">
        <f>IF(ISNUMBER(LOOKUP(Februar!$G19,Setup!$X$71:$X84)),0,Februar!$C19-Februar!$B19-Februar!$D19-#REF!)</f>
        <v/>
      </c>
    </row>
    <row customHeight="1" ht="12.95" r="20" s="72">
      <c r="A20" s="108">
        <f>A19+1</f>
        <v/>
      </c>
      <c r="B20" s="107" t="n">
        <v>0</v>
      </c>
      <c r="C20" s="107" t="n">
        <v>0</v>
      </c>
      <c r="D20" s="131">
        <f>IF((Februar!$C20-Februar!$B20)&lt;TIME(6,1,0),TIME(0,0,0),IF((Februar!$C20-Februar!$B20)&lt;TIME(9,31,0),Setup!$C$16,Setup!$C$17))</f>
        <v/>
      </c>
      <c r="E20" s="110">
        <f>Februar[[#This Row],[Ende]]-Februar[[#This Row],[Beginn]]-Februar[[#This Row],[Pause]]</f>
        <v/>
      </c>
      <c r="F20" s="110">
        <f>$F$6+SUM($E$8:Februar[[#This Row],[Arbeitszeit]])</f>
        <v/>
      </c>
      <c r="G20" s="111" t="n"/>
      <c r="H20" s="114">
        <f>IF(ISNUMBER(MATCH(Februar!$G20,Setup!$X$73:$X$86,0)),0,VLOOKUP(WEEKDAY(A20,2),Wochenzeiten[],3,0))</f>
        <v/>
      </c>
      <c r="I20" s="114">
        <f>IF(ISNUMBER(LOOKUP(Februar!$G20,Setup!$X$71:$X85)),0,Februar!$C20-Februar!$B20-Februar!$D20-#REF!)</f>
        <v/>
      </c>
    </row>
    <row customHeight="1" ht="12.95" r="21" s="72">
      <c r="A21" s="108">
        <f>A20+1</f>
        <v/>
      </c>
      <c r="B21" s="107" t="n">
        <v>0</v>
      </c>
      <c r="C21" s="107" t="n">
        <v>0</v>
      </c>
      <c r="D21" s="131">
        <f>IF((Februar!$C21-Februar!$B21)&lt;TIME(6,1,0),TIME(0,0,0),IF((Februar!$C21-Februar!$B21)&lt;TIME(9,31,0),Setup!$C$16,Setup!$C$17))</f>
        <v/>
      </c>
      <c r="E21" s="110">
        <f>Februar[[#This Row],[Ende]]-Februar[[#This Row],[Beginn]]-Februar[[#This Row],[Pause]]</f>
        <v/>
      </c>
      <c r="F21" s="110">
        <f>$F$6+SUM($E$8:Februar[[#This Row],[Arbeitszeit]])</f>
        <v/>
      </c>
      <c r="G21" s="111" t="n"/>
      <c r="H21" s="114">
        <f>IF(ISNUMBER(MATCH(Februar!$G21,Setup!$X$73:$X$86,0)),0,VLOOKUP(WEEKDAY(A21,2),Wochenzeiten[],3,0))</f>
        <v/>
      </c>
      <c r="I21" s="114">
        <f>IF(ISNUMBER(LOOKUP(Februar!$G21,Setup!$X$71:$X86)),0,Februar!$C21-Februar!$B21-Februar!$D21-#REF!)</f>
        <v/>
      </c>
    </row>
    <row customHeight="1" ht="12.95" r="22" s="72">
      <c r="A22" s="108">
        <f>A21+1</f>
        <v/>
      </c>
      <c r="B22" s="107" t="n">
        <v>0</v>
      </c>
      <c r="C22" s="107" t="n">
        <v>0</v>
      </c>
      <c r="D22" s="131">
        <f>IF((Februar!$C22-Februar!$B22)&lt;TIME(6,1,0),TIME(0,0,0),IF((Februar!$C22-Februar!$B22)&lt;TIME(9,31,0),Setup!$C$16,Setup!$C$17))</f>
        <v/>
      </c>
      <c r="E22" s="110">
        <f>Februar[[#This Row],[Ende]]-Februar[[#This Row],[Beginn]]-Februar[[#This Row],[Pause]]</f>
        <v/>
      </c>
      <c r="F22" s="110">
        <f>$F$6+SUM($E$8:Februar[[#This Row],[Arbeitszeit]])</f>
        <v/>
      </c>
      <c r="G22" s="111" t="n"/>
      <c r="H22" s="114">
        <f>IF(ISNUMBER(MATCH(Februar!$G22,Setup!$X$73:$X$86,0)),0,VLOOKUP(WEEKDAY(A22,2),Wochenzeiten[],3,0))</f>
        <v/>
      </c>
      <c r="I22" s="114">
        <f>IF(ISNUMBER(LOOKUP(Februar!$G22,Setup!$X$71:$X87)),0,Februar!$C22-Februar!$B22-Februar!$D22-#REF!)</f>
        <v/>
      </c>
    </row>
    <row customHeight="1" ht="12.95" r="23" s="72">
      <c r="A23" s="108">
        <f>A22+1</f>
        <v/>
      </c>
      <c r="B23" s="107" t="n">
        <v>0</v>
      </c>
      <c r="C23" s="107" t="n">
        <v>0</v>
      </c>
      <c r="D23" s="131">
        <f>IF((Februar!$C23-Februar!$B23)&lt;TIME(6,1,0),TIME(0,0,0),IF((Februar!$C23-Februar!$B23)&lt;TIME(9,31,0),Setup!$C$16,Setup!$C$17))</f>
        <v/>
      </c>
      <c r="E23" s="110">
        <f>Februar[[#This Row],[Ende]]-Februar[[#This Row],[Beginn]]-Februar[[#This Row],[Pause]]</f>
        <v/>
      </c>
      <c r="F23" s="110">
        <f>$F$6+SUM($E$8:Februar[[#This Row],[Arbeitszeit]])</f>
        <v/>
      </c>
      <c r="G23" s="111" t="n"/>
      <c r="H23" s="114">
        <f>IF(ISNUMBER(MATCH(Februar!$G23,Setup!$X$73:$X$86,0)),0,VLOOKUP(WEEKDAY(A23,2),Wochenzeiten[],3,0))</f>
        <v/>
      </c>
      <c r="I23" s="114">
        <f>IF(ISNUMBER(LOOKUP(Februar!$G23,Setup!$X$71:$X87)),0,Februar!$C23-Februar!$B23-Februar!$D23-#REF!)</f>
        <v/>
      </c>
    </row>
    <row customHeight="1" ht="12.95" r="24" s="72">
      <c r="A24" s="108">
        <f>A23+1</f>
        <v/>
      </c>
      <c r="B24" s="107" t="n">
        <v>0</v>
      </c>
      <c r="C24" s="107" t="n">
        <v>0</v>
      </c>
      <c r="D24" s="131">
        <f>IF((Februar!$C24-Februar!$B24)&lt;TIME(6,1,0),TIME(0,0,0),IF((Februar!$C24-Februar!$B24)&lt;TIME(9,31,0),Setup!$C$16,Setup!$C$17))</f>
        <v/>
      </c>
      <c r="E24" s="110">
        <f>Februar[[#This Row],[Ende]]-Februar[[#This Row],[Beginn]]-Februar[[#This Row],[Pause]]</f>
        <v/>
      </c>
      <c r="F24" s="110">
        <f>$F$6+SUM($E$8:Februar[[#This Row],[Arbeitszeit]])</f>
        <v/>
      </c>
      <c r="G24" s="111" t="n"/>
      <c r="H24" s="114">
        <f>IF(ISNUMBER(MATCH(Februar!$G24,Setup!$X$73:$X$86,0)),0,VLOOKUP(WEEKDAY(A24,2),Wochenzeiten[],3,0))</f>
        <v/>
      </c>
      <c r="I24" s="114">
        <f>IF(ISNUMBER(LOOKUP(Februar!$G24,Setup!$X$71:$X88)),0,Februar!$C24-Februar!$B24-Februar!$D24-#REF!)</f>
        <v/>
      </c>
    </row>
    <row customHeight="1" ht="12.95" r="25" s="72">
      <c r="A25" s="108">
        <f>A24+1</f>
        <v/>
      </c>
      <c r="B25" s="107" t="n">
        <v>0</v>
      </c>
      <c r="C25" s="107" t="n">
        <v>0</v>
      </c>
      <c r="D25" s="131">
        <f>IF((Februar!$C25-Februar!$B25)&lt;TIME(6,1,0),TIME(0,0,0),IF((Februar!$C25-Februar!$B25)&lt;TIME(9,31,0),Setup!$C$16,Setup!$C$17))</f>
        <v/>
      </c>
      <c r="E25" s="110">
        <f>Februar[[#This Row],[Ende]]-Februar[[#This Row],[Beginn]]-Februar[[#This Row],[Pause]]</f>
        <v/>
      </c>
      <c r="F25" s="110">
        <f>$F$6+SUM($E$8:Februar[[#This Row],[Arbeitszeit]])</f>
        <v/>
      </c>
      <c r="G25" s="111" t="n"/>
      <c r="H25" s="114">
        <f>IF(ISNUMBER(MATCH(Februar!$G25,Setup!$X$73:$X$86,0)),0,VLOOKUP(WEEKDAY(A25,2),Wochenzeiten[],3,0))</f>
        <v/>
      </c>
      <c r="I25" s="114">
        <f>IF(ISNUMBER(LOOKUP(Februar!$G25,Setup!$X$71:$X89)),0,Februar!$C25-Februar!$B25-Februar!$D25-#REF!)</f>
        <v/>
      </c>
    </row>
    <row customHeight="1" ht="12.95" r="26" s="72">
      <c r="A26" s="108">
        <f>A25+1</f>
        <v/>
      </c>
      <c r="B26" s="107" t="n">
        <v>0</v>
      </c>
      <c r="C26" s="107" t="n">
        <v>0</v>
      </c>
      <c r="D26" s="131">
        <f>IF((Februar!$C26-Februar!$B26)&lt;TIME(6,1,0),TIME(0,0,0),IF((Februar!$C26-Februar!$B26)&lt;TIME(9,31,0),Setup!$C$16,Setup!$C$17))</f>
        <v/>
      </c>
      <c r="E26" s="110">
        <f>Februar[[#This Row],[Ende]]-Februar[[#This Row],[Beginn]]-Februar[[#This Row],[Pause]]</f>
        <v/>
      </c>
      <c r="F26" s="110">
        <f>$F$6+SUM($E$8:Februar[[#This Row],[Arbeitszeit]])</f>
        <v/>
      </c>
      <c r="G26" s="111" t="n"/>
      <c r="H26" s="114">
        <f>IF(ISNUMBER(MATCH(Februar!$G26,Setup!$X$73:$X$86,0)),0,VLOOKUP(WEEKDAY(A26,2),Wochenzeiten[],3,0))</f>
        <v/>
      </c>
      <c r="I26" s="114">
        <f>IF(ISNUMBER(LOOKUP(Februar!$G26,Setup!$X$71:$X90)),0,Februar!$C26-Februar!$B26-Februar!$D26-#REF!)</f>
        <v/>
      </c>
    </row>
    <row customHeight="1" ht="12.95" r="27" s="72">
      <c r="A27" s="108">
        <f>A26+1</f>
        <v/>
      </c>
      <c r="B27" s="107" t="n">
        <v>0</v>
      </c>
      <c r="C27" s="107" t="n">
        <v>0</v>
      </c>
      <c r="D27" s="131">
        <f>IF((Februar!$C27-Februar!$B27)&lt;TIME(6,1,0),TIME(0,0,0),IF((Februar!$C27-Februar!$B27)&lt;TIME(9,31,0),Setup!$C$16,Setup!$C$17))</f>
        <v/>
      </c>
      <c r="E27" s="110">
        <f>Februar[[#This Row],[Ende]]-Februar[[#This Row],[Beginn]]-Februar[[#This Row],[Pause]]</f>
        <v/>
      </c>
      <c r="F27" s="110">
        <f>$F$6+SUM($E$8:Februar[[#This Row],[Arbeitszeit]])</f>
        <v/>
      </c>
      <c r="G27" s="111" t="n"/>
      <c r="H27" s="114">
        <f>IF(ISNUMBER(MATCH(Februar!$G27,Setup!$X$73:$X$86,0)),0,VLOOKUP(WEEKDAY(A27,2),Wochenzeiten[],3,0))</f>
        <v/>
      </c>
      <c r="I27" s="114">
        <f>IF(ISNUMBER(LOOKUP(Februar!$G27,Setup!$X$71:$X91)),0,Februar!$C27-Februar!$B27-Februar!$D27-#REF!)</f>
        <v/>
      </c>
    </row>
    <row customHeight="1" ht="12.95" r="28" s="72">
      <c r="A28" s="108">
        <f>A27+1</f>
        <v/>
      </c>
      <c r="B28" s="107" t="n">
        <v>0</v>
      </c>
      <c r="C28" s="107" t="n">
        <v>0</v>
      </c>
      <c r="D28" s="131">
        <f>IF((Februar!$C28-Februar!$B28)&lt;TIME(6,1,0),TIME(0,0,0),IF((Februar!$C28-Februar!$B28)&lt;TIME(9,31,0),Setup!$C$16,Setup!$C$17))</f>
        <v/>
      </c>
      <c r="E28" s="110">
        <f>Februar[[#This Row],[Ende]]-Februar[[#This Row],[Beginn]]-Februar[[#This Row],[Pause]]</f>
        <v/>
      </c>
      <c r="F28" s="110">
        <f>$F$6+SUM($E$8:Februar[[#This Row],[Arbeitszeit]])</f>
        <v/>
      </c>
      <c r="G28" s="111" t="n"/>
      <c r="H28" s="114">
        <f>IF(ISNUMBER(MATCH(Februar!$G28,Setup!$X$73:$X$86,0)),0,VLOOKUP(WEEKDAY(A28,2),Wochenzeiten[],3,0))</f>
        <v/>
      </c>
      <c r="I28" s="114">
        <f>IF(ISNUMBER(LOOKUP(Februar!$G28,Setup!$X$71:$X92)),0,Februar!$C28-Februar!$B28-Februar!$D28-#REF!)</f>
        <v/>
      </c>
    </row>
    <row customHeight="1" ht="12.95" r="29" s="72">
      <c r="A29" s="108">
        <f>A28+1</f>
        <v/>
      </c>
      <c r="B29" s="107" t="n">
        <v>0</v>
      </c>
      <c r="C29" s="107" t="n">
        <v>0</v>
      </c>
      <c r="D29" s="131">
        <f>IF((Februar!$C29-Februar!$B29)&lt;TIME(6,1,0),TIME(0,0,0),IF((Februar!$C29-Februar!$B29)&lt;TIME(9,31,0),Setup!$C$16,Setup!$C$17))</f>
        <v/>
      </c>
      <c r="E29" s="110">
        <f>Februar[[#This Row],[Ende]]-Februar[[#This Row],[Beginn]]-Februar[[#This Row],[Pause]]</f>
        <v/>
      </c>
      <c r="F29" s="110">
        <f>$F$6+SUM($E$8:Februar[[#This Row],[Arbeitszeit]])</f>
        <v/>
      </c>
      <c r="G29" s="111" t="n"/>
      <c r="H29" s="114">
        <f>IF(ISNUMBER(MATCH(Februar!$G29,Setup!$X$73:$X$86,0)),0,VLOOKUP(WEEKDAY(A29,2),Wochenzeiten[],3,0))</f>
        <v/>
      </c>
      <c r="I29" s="114">
        <f>IF(ISNUMBER(LOOKUP(Februar!$G29,Setup!$X$71:$X93)),0,Februar!$C29-Februar!$B29-Februar!$D29-#REF!)</f>
        <v/>
      </c>
    </row>
    <row customHeight="1" ht="12.95" r="30" s="72">
      <c r="A30" s="108">
        <f>A29+1</f>
        <v/>
      </c>
      <c r="B30" s="107" t="n">
        <v>0</v>
      </c>
      <c r="C30" s="107" t="n">
        <v>0</v>
      </c>
      <c r="D30" s="131">
        <f>IF((Februar!$C30-Februar!$B30)&lt;TIME(6,1,0),TIME(0,0,0),IF((Februar!$C30-Februar!$B30)&lt;TIME(9,31,0),Setup!$C$16,Setup!$C$17))</f>
        <v/>
      </c>
      <c r="E30" s="110">
        <f>Februar[[#This Row],[Ende]]-Februar[[#This Row],[Beginn]]-Februar[[#This Row],[Pause]]</f>
        <v/>
      </c>
      <c r="F30" s="110">
        <f>$F$6+SUM($E$8:Februar[[#This Row],[Arbeitszeit]])</f>
        <v/>
      </c>
      <c r="G30" s="111" t="n"/>
      <c r="H30" s="114">
        <f>IF(ISNUMBER(MATCH(Februar!$G30,Setup!$X$73:$X$86,0)),0,VLOOKUP(WEEKDAY(A30,2),Wochenzeiten[],3,0))</f>
        <v/>
      </c>
      <c r="I30" s="114">
        <f>IF(ISNUMBER(LOOKUP(Februar!$G30,Setup!$X$71:$X94)),0,Februar!$C30-Februar!$B30-Februar!$D30-#REF!)</f>
        <v/>
      </c>
    </row>
    <row customHeight="1" ht="12.95" r="31" s="72">
      <c r="A31" s="108">
        <f>A30+1</f>
        <v/>
      </c>
      <c r="B31" s="107" t="n">
        <v>0</v>
      </c>
      <c r="C31" s="107" t="n">
        <v>0</v>
      </c>
      <c r="D31" s="131">
        <f>IF((Februar!$C31-Februar!$B31)&lt;TIME(6,1,0),TIME(0,0,0),IF((Februar!$C31-Februar!$B31)&lt;TIME(9,31,0),Setup!$C$16,Setup!$C$17))</f>
        <v/>
      </c>
      <c r="E31" s="110">
        <f>Februar[[#This Row],[Ende]]-Februar[[#This Row],[Beginn]]-Februar[[#This Row],[Pause]]</f>
        <v/>
      </c>
      <c r="F31" s="110">
        <f>$F$6+SUM($E$8:Februar[[#This Row],[Arbeitszeit]])</f>
        <v/>
      </c>
      <c r="G31" s="111" t="n"/>
      <c r="H31" s="114">
        <f>IF(ISNUMBER(MATCH(Februar!$G31,Setup!$X$73:$X$86,0)),0,VLOOKUP(WEEKDAY(A31,2),Wochenzeiten[],3,0))</f>
        <v/>
      </c>
      <c r="I31" s="114">
        <f>IF(ISNUMBER(LOOKUP(Februar!$G31,Setup!$X$71:$X95)),0,Februar!$C31-Februar!$B31-Februar!$D31-#REF!)</f>
        <v/>
      </c>
    </row>
    <row customHeight="1" ht="12.95" r="32" s="72">
      <c r="A32" s="108">
        <f>A31+1</f>
        <v/>
      </c>
      <c r="B32" s="107" t="n">
        <v>0</v>
      </c>
      <c r="C32" s="107" t="n">
        <v>0</v>
      </c>
      <c r="D32" s="131">
        <f>IF((Februar!$C32-Februar!$B32)&lt;TIME(6,1,0),TIME(0,0,0),IF((Februar!$C32-Februar!$B32)&lt;TIME(9,31,0),Setup!$C$16,Setup!$C$17))</f>
        <v/>
      </c>
      <c r="E32" s="110">
        <f>Februar[[#This Row],[Ende]]-Februar[[#This Row],[Beginn]]-Februar[[#This Row],[Pause]]</f>
        <v/>
      </c>
      <c r="F32" s="110">
        <f>$F$6+SUM($E$8:Februar[[#This Row],[Arbeitszeit]])</f>
        <v/>
      </c>
      <c r="G32" s="111" t="n"/>
      <c r="H32" s="114">
        <f>IF(ISNUMBER(MATCH(Februar!$G32,Setup!$X$73:$X$86,0)),0,VLOOKUP(WEEKDAY(A32,2),Wochenzeiten[],3,0))</f>
        <v/>
      </c>
      <c r="I32" s="114">
        <f>IF(ISNUMBER(LOOKUP(Februar!$G32,Setup!$X$71:$X96)),0,Februar!$C32-Februar!$B32-Februar!$D32-#REF!)</f>
        <v/>
      </c>
    </row>
    <row customHeight="1" ht="12.95" r="33" s="72">
      <c r="A33" s="108">
        <f>A32+1</f>
        <v/>
      </c>
      <c r="B33" s="107" t="n">
        <v>0</v>
      </c>
      <c r="C33" s="107" t="n">
        <v>0</v>
      </c>
      <c r="D33" s="131">
        <f>IF((Februar!$C33-Februar!$B33)&lt;TIME(6,1,0),TIME(0,0,0),IF((Februar!$C33-Februar!$B33)&lt;TIME(9,31,0),Setup!$C$16,Setup!$C$17))</f>
        <v/>
      </c>
      <c r="E33" s="110">
        <f>Februar[[#This Row],[Ende]]-Februar[[#This Row],[Beginn]]-Februar[[#This Row],[Pause]]</f>
        <v/>
      </c>
      <c r="F33" s="110">
        <f>$F$6+SUM($E$8:Februar[[#This Row],[Arbeitszeit]])</f>
        <v/>
      </c>
      <c r="G33" s="111" t="n"/>
      <c r="H33" s="114">
        <f>IF(ISNUMBER(MATCH(Februar!$G33,Setup!$X$73:$X$86,0)),0,VLOOKUP(WEEKDAY(A33,2),Wochenzeiten[],3,0))</f>
        <v/>
      </c>
      <c r="I33" s="114">
        <f>IF(ISNUMBER(LOOKUP(Februar!$G33,Setup!$X$71:$X97)),0,Februar!$C33-Februar!$B33-Februar!$D33-#REF!)</f>
        <v/>
      </c>
    </row>
    <row customHeight="1" ht="12.95" r="34" s="72">
      <c r="A34" s="108">
        <f>A33+1</f>
        <v/>
      </c>
      <c r="B34" s="107" t="n">
        <v>0</v>
      </c>
      <c r="C34" s="107" t="n">
        <v>0</v>
      </c>
      <c r="D34" s="131">
        <f>IF((Februar!$C34-Februar!$B34)&lt;TIME(6,1,0),TIME(0,0,0),IF((Februar!$C34-Februar!$B34)&lt;TIME(9,31,0),Setup!$C$16,Setup!$C$17))</f>
        <v/>
      </c>
      <c r="E34" s="110">
        <f>Februar[[#This Row],[Ende]]-Februar[[#This Row],[Beginn]]-Februar[[#This Row],[Pause]]</f>
        <v/>
      </c>
      <c r="F34" s="110">
        <f>$F$6+SUM($E$8:Februar[[#This Row],[Arbeitszeit]])</f>
        <v/>
      </c>
      <c r="G34" s="111" t="n"/>
      <c r="H34" s="114">
        <f>IF(ISNUMBER(MATCH(Februar!$G34,Setup!$X$73:$X$86,0)),0,VLOOKUP(WEEKDAY(A34,2),Wochenzeiten[],3,0))</f>
        <v/>
      </c>
      <c r="I34" s="114">
        <f>IF(ISNUMBER(LOOKUP(Februar!$G34,Setup!$X$71:$X98)),0,Februar!$C34-Februar!$B34-Februar!$D34-#REF!)</f>
        <v/>
      </c>
    </row>
    <row customHeight="1" ht="12.75" r="35" s="72">
      <c r="A35" s="108">
        <f>A34+1</f>
        <v/>
      </c>
      <c r="B35" s="107" t="n">
        <v>0</v>
      </c>
      <c r="C35" s="107" t="n">
        <v>0</v>
      </c>
      <c r="D35" s="131">
        <f>IF((Februar!$C35-Februar!$B35)&lt;TIME(6,1,0),TIME(0,0,0),IF((Februar!$C35-Februar!$B35)&lt;TIME(9,31,0),Setup!$C$16,Setup!$C$17))</f>
        <v/>
      </c>
      <c r="E35" s="110">
        <f>Februar[[#This Row],[Ende]]-Februar[[#This Row],[Beginn]]-Februar[[#This Row],[Pause]]</f>
        <v/>
      </c>
      <c r="F35" s="110">
        <f>$F$6+SUM($E$8:Februar[[#This Row],[Arbeitszeit]])</f>
        <v/>
      </c>
      <c r="G35" s="111" t="n"/>
      <c r="H35" s="114">
        <f>IF(ISNUMBER(MATCH(Februar!$G35,Setup!$X$73:$X$86,0)),0,VLOOKUP(WEEKDAY(A35,2),Wochenzeiten[],3,0))</f>
        <v/>
      </c>
      <c r="I35" s="114">
        <f>IF(ISNUMBER(LOOKUP(Februar!$G35,Setup!$X$71:$X99)),0,Februar!$C35-Februar!$B35-Februar!$D35-#REF!)</f>
        <v/>
      </c>
    </row>
    <row customHeight="1" ht="12.75" r="36" s="72">
      <c r="C36" s="100" t="inlineStr">
        <is>
          <t>Übertrag in den Folgemonat:</t>
        </is>
      </c>
      <c r="F36" s="132">
        <f>SUM(Februar!$E$8:$E$35)+$F$6-E44</f>
        <v/>
      </c>
      <c r="G36" s="133" t="n"/>
    </row>
    <row customHeight="1" ht="12" r="37" s="72">
      <c r="A37" s="122" t="inlineStr">
        <is>
          <t>Anmerkungen</t>
        </is>
      </c>
      <c r="B37" s="123" t="n"/>
      <c r="C37" s="124" t="n"/>
      <c r="D37" s="124" t="n"/>
      <c r="E37" s="124" t="n"/>
      <c r="F37" s="125" t="n"/>
      <c r="G37" s="124" t="n"/>
    </row>
    <row customHeight="1" ht="14.1" r="38" s="72">
      <c r="A38" s="126" t="inlineStr">
        <is>
          <t>Zeitgutschriften – pro Monat max. 25 Stunden (1.500 Min.);</t>
        </is>
      </c>
      <c r="E38" s="124" t="n"/>
      <c r="F38" s="124" t="n"/>
      <c r="G38" s="124" t="n"/>
    </row>
    <row customHeight="1" ht="12.95" r="39" s="72">
      <c r="A39" s="123" t="inlineStr">
        <is>
          <t>kumuliert max. 80 Stunden (4.800) Min.)</t>
        </is>
      </c>
      <c r="D39" s="124" t="n"/>
      <c r="E39" s="124" t="n"/>
      <c r="F39" s="124" t="n"/>
      <c r="G39" s="124" t="n"/>
    </row>
    <row customHeight="1" ht="12.95" r="40" s="72">
      <c r="A40" s="126" t="inlineStr">
        <is>
          <t>Zeitlastschriften – pro Monat max. 15 Stunden (900 Min.);</t>
        </is>
      </c>
      <c r="E40" s="124" t="n"/>
      <c r="F40" s="123" t="inlineStr">
        <is>
          <t>Unterschrift/Datum Beschäftigte/r</t>
        </is>
      </c>
    </row>
    <row customHeight="1" ht="12.95" r="41" s="72">
      <c r="A41" s="123" t="inlineStr">
        <is>
          <t>kumuliert max. 40 Stunden (2.400 Min.)</t>
        </is>
      </c>
      <c r="D41" s="124" t="n"/>
      <c r="E41" s="124" t="n"/>
      <c r="F41" s="124" t="n"/>
      <c r="G41" s="124" t="n"/>
    </row>
    <row customHeight="1" ht="12.95" r="42" s="72">
      <c r="A42" s="123" t="inlineStr">
        <is>
          <t>Pausenzeit 6-9 Stunden:</t>
        </is>
      </c>
      <c r="D42" s="124" t="n"/>
      <c r="E42" s="127">
        <f>Setup!C16</f>
        <v/>
      </c>
      <c r="F42" s="124" t="n"/>
      <c r="G42" s="124" t="n"/>
    </row>
    <row customHeight="1" ht="12" r="43" s="72">
      <c r="A43" s="123" t="inlineStr">
        <is>
          <t>Pausenzeit 9-10 Stunden</t>
        </is>
      </c>
      <c r="D43" s="124" t="n"/>
      <c r="E43" s="127">
        <f>Setup!C17</f>
        <v/>
      </c>
      <c r="F43" s="123" t="inlineStr">
        <is>
          <t>Kenntnisnahme Vorgesetzte/r</t>
        </is>
      </c>
    </row>
    <row customHeight="1" ht="12" r="44" s="72">
      <c r="A44" s="128" t="inlineStr">
        <is>
          <t>monatliche Arbeitszeit</t>
        </is>
      </c>
      <c r="D44" s="124" t="n"/>
      <c r="E44" s="134">
        <f>Setup!C14</f>
        <v/>
      </c>
      <c r="F44" s="123" t="n"/>
      <c r="G44" s="124" t="n"/>
    </row>
    <row customHeight="1" ht="12.95" r="45" s="72"/>
  </sheetData>
  <mergeCells count="16">
    <mergeCell ref="A1:C4"/>
    <mergeCell ref="F1:G1"/>
    <mergeCell ref="F2:G2"/>
    <mergeCell ref="F3:G3"/>
    <mergeCell ref="F4:G4"/>
    <mergeCell ref="C6:E6"/>
    <mergeCell ref="C36:E36"/>
    <mergeCell ref="A38:D38"/>
    <mergeCell ref="A39:C39"/>
    <mergeCell ref="A40:D40"/>
    <mergeCell ref="F40:G40"/>
    <mergeCell ref="A41:C41"/>
    <mergeCell ref="A42:C42"/>
    <mergeCell ref="A43:C43"/>
    <mergeCell ref="F43:G43"/>
    <mergeCell ref="A44:C44"/>
  </mergeCells>
  <conditionalFormatting sqref="A8:F35">
    <cfRule aboveAverage="0" bottom="0" dxfId="0" equalAverage="0" operator="equal" percent="0" priority="2" rank="0" text="" type="cellIs">
      <formula>0</formula>
    </cfRule>
  </conditionalFormatting>
  <printOptions gridLines="0" gridLinesSet="1" headings="0" horizontalCentered="0" verticalCentered="0"/>
  <pageMargins bottom="0.7875" footer="0.511805555555555" header="0.511805555555555" left="0.7" right="0.7" top="0.7875"/>
  <pageSetup blackAndWhite="0" copies="1" draft="0" firstPageNumber="0" fitToHeight="1" fitToWidth="1" horizontalDpi="300" orientation="portrait" pageOrder="downThenOver" paperSize="9" scale="100" useFirstPageNumber="0" verticalDpi="300"/>
  <tableParts count="1">
    <tablePart r:id="rId1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O47"/>
  <sheetViews>
    <sheetView colorId="64" defaultGridColor="1" rightToLeft="0" showFormulas="0" showGridLines="1" showOutlineSymbols="1" showRowColHeaders="1" showZeros="1" tabSelected="0" topLeftCell="A1" view="normal" workbookViewId="0" zoomScale="100" zoomScaleNormal="100" zoomScalePageLayoutView="100">
      <selection activeCell="B9" activeCellId="0" pane="topLeft" sqref="B9"/>
    </sheetView>
  </sheetViews>
  <sheetFormatPr baseColWidth="8" defaultRowHeight="12.75" outlineLevelRow="0" zeroHeight="0"/>
  <cols>
    <col customWidth="1" max="1" min="1" style="96" width="11"/>
    <col customWidth="1" max="4" min="2" style="96" width="8.380000000000001"/>
    <col customWidth="1" max="5" min="5" style="96" width="9.880000000000001"/>
    <col customWidth="1" max="6" min="6" style="96" width="11.25"/>
    <col customWidth="1" max="7" min="7" style="96" width="13"/>
    <col customWidth="1" hidden="1" max="9" min="8" style="96" width="10.13"/>
    <col customWidth="1" max="13" min="10" style="96" width="11.13"/>
    <col customWidth="1" max="14" min="14" style="96" width="15.5"/>
    <col customWidth="1" max="1025" min="15" style="96" width="11.13"/>
  </cols>
  <sheetData>
    <row customHeight="1" ht="12.95" r="1" s="72">
      <c r="A1" s="97" t="inlineStr">
        <is>
          <t>ZEITERFASSUNGSBOGEN FÜR DIE GLEITENDE ARBEITSZEIT</t>
        </is>
      </c>
      <c r="E1" s="98" t="inlineStr">
        <is>
          <t>Name:</t>
        </is>
      </c>
      <c r="F1" s="99">
        <f>T(Setup!C10)</f>
        <v/>
      </c>
    </row>
    <row customHeight="1" ht="12.95" r="2" s="72">
      <c r="E2" s="98" t="inlineStr">
        <is>
          <t>Vorname:</t>
        </is>
      </c>
      <c r="F2" s="99">
        <f>T(Setup!C11)</f>
        <v/>
      </c>
    </row>
    <row customHeight="1" ht="17.1" r="3" s="72">
      <c r="E3" s="100" t="inlineStr">
        <is>
          <t>Dienststelle: </t>
        </is>
      </c>
      <c r="F3" s="99">
        <f>T(Setup!C12)</f>
        <v/>
      </c>
    </row>
    <row customHeight="1" ht="12.95" r="4" s="72">
      <c r="E4" s="98" t="inlineStr">
        <is>
          <t>Monat: </t>
        </is>
      </c>
      <c r="F4" s="101">
        <f>DATE(Setup!C13,3,1)</f>
        <v/>
      </c>
    </row>
    <row customHeight="1" ht="78.75" r="5" s="72">
      <c r="A5" s="102" t="inlineStr">
        <is>
          <t>Tag</t>
        </is>
      </c>
      <c r="B5" s="102" t="inlineStr">
        <is>
          <t>Beginn des Dienstes (frühestens 6:00 Uhr)</t>
        </is>
      </c>
      <c r="C5" s="102" t="inlineStr">
        <is>
          <t>Ende des Dienstes (spätestens 19:30 Uhr)</t>
        </is>
      </c>
      <c r="D5" s="102" t="inlineStr">
        <is>
          <t>Pause (mind. 30 Min. ab 6 Std. AZ, mind. 45 Min. ab 9 Std. AZ)</t>
        </is>
      </c>
      <c r="E5" s="103" t="inlineStr">
        <is>
          <t>Gegenüber Sollarb.zeit mehr/weniger 
(+/- hh:mm)</t>
        </is>
      </c>
      <c r="F5" s="103" t="inlineStr">
        <is>
          <t>Tägl. Fortschreibung d. zeitl. Über- u. Unterschreitung 
(+ / - hh:mm)</t>
        </is>
      </c>
      <c r="G5" s="104" t="inlineStr">
        <is>
          <t>Bemerkungen, z.B. 
U = Urlaub 
K = Krankheit 
B = Befreiung 
Zaus = Zeitausgleich 
D = Dienstreise 
kA = kein Arbeitstag</t>
        </is>
      </c>
      <c r="N5" s="105" t="n"/>
      <c r="O5" s="105" t="n"/>
    </row>
    <row customHeight="1" ht="12.95" r="6" s="72">
      <c r="A6" s="106" t="n"/>
      <c r="B6" s="106" t="n"/>
      <c r="C6" s="98" t="inlineStr">
        <is>
          <t>Übertrag aus dem Vormonat:</t>
        </is>
      </c>
      <c r="F6" s="135" t="n">
        <v>0</v>
      </c>
      <c r="G6" s="98" t="n"/>
    </row>
    <row customHeight="1" hidden="1" ht="12.95" r="7" s="72">
      <c r="A7" s="108" t="inlineStr">
        <is>
          <t>Datum</t>
        </is>
      </c>
      <c r="B7" s="109" t="inlineStr">
        <is>
          <t>Beginn</t>
        </is>
      </c>
      <c r="C7" s="109" t="inlineStr">
        <is>
          <t>Ende</t>
        </is>
      </c>
      <c r="D7" s="109" t="inlineStr">
        <is>
          <t>Pause</t>
        </is>
      </c>
      <c r="E7" s="110" t="inlineStr">
        <is>
          <t>Arbeitszeit</t>
        </is>
      </c>
      <c r="F7" s="110" t="inlineStr">
        <is>
          <t>Zwischensumme</t>
        </is>
      </c>
      <c r="G7" s="111" t="inlineStr">
        <is>
          <t>Bemerkung</t>
        </is>
      </c>
      <c r="H7" s="105" t="inlineStr">
        <is>
          <t>Berechnungshilfe1</t>
        </is>
      </c>
      <c r="I7" s="105" t="inlineStr">
        <is>
          <t>Berechnungshilfe2</t>
        </is>
      </c>
    </row>
    <row customHeight="1" ht="12.95" r="8" s="72">
      <c r="A8" s="108">
        <f>F4</f>
        <v/>
      </c>
      <c r="B8" s="107" t="n">
        <v>0</v>
      </c>
      <c r="C8" s="107" t="n">
        <v>0</v>
      </c>
      <c r="D8" s="131">
        <f>IF((C8-B8)&lt;TIME(6,1,0),TIME(0,0,0),IF((C8-B8)&lt;TIME(9,31,0),$E$45,$E$46))</f>
        <v/>
      </c>
      <c r="E8" s="110">
        <f>Maerz[[#This Row],[Ende]]-Maerz[[#This Row],[Beginn]]-Maerz[[#This Row],[Pause]]</f>
        <v/>
      </c>
      <c r="F8" s="110">
        <f>$F$6+SUM($E$8:Maerz[[#This Row],[Arbeitszeit]])</f>
        <v/>
      </c>
      <c r="G8" s="111" t="n"/>
      <c r="H8" s="114">
        <f>IF(ISNUMBER(MATCH(Maerz[[#This Row],[Bemerkung]],Setup!$X$73:$X$86,0)),0,VLOOKUP(WEEKDAY(A8,2),Wochenzeiten[],3,0))</f>
        <v/>
      </c>
      <c r="I8" s="114">
        <f>IF(ISNUMBER(LOOKUP(Maerz[[#This Row],[Bemerkung]],Setup!$X$71:$X72)),0,Maerz[[#This Row],[Ende]]-Maerz[[#This Row],[Beginn]]-Maerz[[#This Row],[Pause]]-Maerz[[#This Row],[Berechnungshilfe1]])</f>
        <v/>
      </c>
    </row>
    <row customHeight="1" ht="12.95" r="9" s="72">
      <c r="A9" s="108">
        <f>A8+1</f>
        <v/>
      </c>
      <c r="B9" s="107" t="n">
        <v>0</v>
      </c>
      <c r="C9" s="107" t="n">
        <v>0</v>
      </c>
      <c r="D9" s="131">
        <f>IF((C9-B9)&lt;TIME(6,1,0),TIME(0,0,0),IF((C9-B9)&lt;TIME(9,31,0),$E$45,$E$46))</f>
        <v/>
      </c>
      <c r="E9" s="110">
        <f>Maerz[[#This Row],[Ende]]-Maerz[[#This Row],[Beginn]]-Maerz[[#This Row],[Pause]]</f>
        <v/>
      </c>
      <c r="F9" s="110">
        <f>$F$6+SUM($E$8:Maerz[[#This Row],[Arbeitszeit]])</f>
        <v/>
      </c>
      <c r="G9" s="111" t="n"/>
      <c r="H9" s="114">
        <f>IF(ISNUMBER(MATCH(Maerz[[#This Row],[Bemerkung]],Setup!$X$73:$X$86,0)),0,VLOOKUP(WEEKDAY(A9,2),Wochenzeiten[],3,0))</f>
        <v/>
      </c>
      <c r="I9" s="114">
        <f>IF(ISNUMBER(LOOKUP(Maerz[[#This Row],[Bemerkung]],Setup!$X$71:$X73)),0,Maerz[[#This Row],[Ende]]-Maerz[[#This Row],[Beginn]]-Maerz[[#This Row],[Pause]]-Maerz[[#This Row],[Berechnungshilfe1]])</f>
        <v/>
      </c>
    </row>
    <row customHeight="1" ht="12.95" r="10" s="72">
      <c r="A10" s="108">
        <f>A9+1</f>
        <v/>
      </c>
      <c r="B10" s="107" t="n">
        <v>0</v>
      </c>
      <c r="C10" s="107" t="n">
        <v>0</v>
      </c>
      <c r="D10" s="131">
        <f>IF((C10-B10)&lt;TIME(6,1,0),TIME(0,0,0),IF((C10-B10)&lt;TIME(9,31,0),$E$45,$E$46))</f>
        <v/>
      </c>
      <c r="E10" s="110">
        <f>Maerz[[#This Row],[Ende]]-Maerz[[#This Row],[Beginn]]-Maerz[[#This Row],[Pause]]</f>
        <v/>
      </c>
      <c r="F10" s="110">
        <f>$F$6+SUM($E$8:Maerz[[#This Row],[Arbeitszeit]])</f>
        <v/>
      </c>
      <c r="G10" s="111" t="n"/>
      <c r="H10" s="114">
        <f>IF(ISNUMBER(MATCH(Maerz[[#This Row],[Bemerkung]],Setup!$X$73:$X$86,0)),0,VLOOKUP(WEEKDAY(A10,2),Wochenzeiten[],3,0))</f>
        <v/>
      </c>
      <c r="I10" s="114">
        <f>IF(ISNUMBER(LOOKUP(Maerz[[#This Row],[Bemerkung]],Setup!$X$71:$X74)),0,Maerz[[#This Row],[Ende]]-Maerz[[#This Row],[Beginn]]-Maerz[[#This Row],[Pause]]-Maerz[[#This Row],[Berechnungshilfe1]])</f>
        <v/>
      </c>
    </row>
    <row customHeight="1" ht="12.95" r="11" s="72">
      <c r="A11" s="108">
        <f>A10+1</f>
        <v/>
      </c>
      <c r="B11" s="107" t="n">
        <v>0</v>
      </c>
      <c r="C11" s="107" t="n">
        <v>0</v>
      </c>
      <c r="D11" s="131">
        <f>IF((C11-B11)&lt;TIME(6,1,0),TIME(0,0,0),IF((C11-B11)&lt;TIME(9,31,0),$E$45,$E$46))</f>
        <v/>
      </c>
      <c r="E11" s="110">
        <f>Maerz[[#This Row],[Ende]]-Maerz[[#This Row],[Beginn]]-Maerz[[#This Row],[Pause]]</f>
        <v/>
      </c>
      <c r="F11" s="110">
        <f>$F$6+SUM($E$8:Maerz[[#This Row],[Arbeitszeit]])</f>
        <v/>
      </c>
      <c r="G11" s="111" t="n"/>
      <c r="H11" s="114">
        <f>IF(ISNUMBER(MATCH(Maerz[[#This Row],[Bemerkung]],Setup!$X$73:$X$86,0)),0,VLOOKUP(WEEKDAY(A11,2),Wochenzeiten[],3,0))</f>
        <v/>
      </c>
      <c r="I11" s="114">
        <f>IF(ISNUMBER(LOOKUP(Maerz[[#This Row],[Bemerkung]],Setup!$X$71:$X75)),0,Maerz[[#This Row],[Ende]]-Maerz[[#This Row],[Beginn]]-Maerz[[#This Row],[Pause]]-Maerz[[#This Row],[Berechnungshilfe1]])</f>
        <v/>
      </c>
    </row>
    <row customHeight="1" ht="12.95" r="12" s="72">
      <c r="A12" s="108">
        <f>A11+1</f>
        <v/>
      </c>
      <c r="B12" s="107" t="n">
        <v>0</v>
      </c>
      <c r="C12" s="107" t="n">
        <v>0</v>
      </c>
      <c r="D12" s="131">
        <f>IF((C12-B12)&lt;TIME(6,1,0),TIME(0,0,0),IF((C12-B12)&lt;TIME(9,31,0),$E$45,$E$46))</f>
        <v/>
      </c>
      <c r="E12" s="110">
        <f>Maerz[[#This Row],[Ende]]-Maerz[[#This Row],[Beginn]]-Maerz[[#This Row],[Pause]]</f>
        <v/>
      </c>
      <c r="F12" s="110">
        <f>$F$6+SUM($E$8:Maerz[[#This Row],[Arbeitszeit]])</f>
        <v/>
      </c>
      <c r="G12" s="111" t="n"/>
      <c r="H12" s="114">
        <f>IF(ISNUMBER(MATCH(Maerz[[#This Row],[Bemerkung]],Setup!$X$73:$X$86,0)),0,VLOOKUP(WEEKDAY(A12,2),Wochenzeiten[],3,0))</f>
        <v/>
      </c>
      <c r="I12" s="114">
        <f>IF(ISNUMBER(LOOKUP(Maerz[[#This Row],[Bemerkung]],Setup!$X$71:$X76)),0,Maerz[[#This Row],[Ende]]-Maerz[[#This Row],[Beginn]]-Maerz[[#This Row],[Pause]]-Maerz[[#This Row],[Berechnungshilfe1]])</f>
        <v/>
      </c>
    </row>
    <row customHeight="1" ht="12.95" r="13" s="72">
      <c r="A13" s="108">
        <f>A12+1</f>
        <v/>
      </c>
      <c r="B13" s="107" t="n">
        <v>0</v>
      </c>
      <c r="C13" s="107" t="n">
        <v>0</v>
      </c>
      <c r="D13" s="131">
        <f>IF((C13-B13)&lt;TIME(6,1,0),TIME(0,0,0),IF((C13-B13)&lt;TIME(9,31,0),$E$45,$E$46))</f>
        <v/>
      </c>
      <c r="E13" s="110">
        <f>Maerz[[#This Row],[Ende]]-Maerz[[#This Row],[Beginn]]-Maerz[[#This Row],[Pause]]</f>
        <v/>
      </c>
      <c r="F13" s="110">
        <f>$F$6+SUM($E$8:Maerz[[#This Row],[Arbeitszeit]])</f>
        <v/>
      </c>
      <c r="G13" s="111" t="n"/>
      <c r="H13" s="114">
        <f>IF(ISNUMBER(MATCH(Maerz[[#This Row],[Bemerkung]],Setup!$X$73:$X$86,0)),0,VLOOKUP(WEEKDAY(A13,2),Wochenzeiten[],3,0))</f>
        <v/>
      </c>
      <c r="I13" s="114">
        <f>IF(ISNUMBER(LOOKUP(Maerz[[#This Row],[Bemerkung]],Setup!$X$71:$X77)),0,Maerz[[#This Row],[Ende]]-Maerz[[#This Row],[Beginn]]-Maerz[[#This Row],[Pause]]-Maerz[[#This Row],[Berechnungshilfe1]])</f>
        <v/>
      </c>
    </row>
    <row customHeight="1" ht="12.95" r="14" s="72">
      <c r="A14" s="108">
        <f>A13+1</f>
        <v/>
      </c>
      <c r="B14" s="107" t="n">
        <v>0</v>
      </c>
      <c r="C14" s="107" t="n">
        <v>0</v>
      </c>
      <c r="D14" s="131">
        <f>IF((C14-B14)&lt;TIME(6,1,0),TIME(0,0,0),IF((C14-B14)&lt;TIME(9,31,0),$E$45,$E$46))</f>
        <v/>
      </c>
      <c r="E14" s="110">
        <f>Maerz[[#This Row],[Ende]]-Maerz[[#This Row],[Beginn]]-Maerz[[#This Row],[Pause]]</f>
        <v/>
      </c>
      <c r="F14" s="110">
        <f>$F$6+SUM($E$8:Maerz[[#This Row],[Arbeitszeit]])</f>
        <v/>
      </c>
      <c r="G14" s="111" t="n"/>
      <c r="H14" s="114">
        <f>IF(ISNUMBER(MATCH(Maerz[[#This Row],[Bemerkung]],Setup!$X$73:$X$86,0)),0,VLOOKUP(WEEKDAY(A14,2),Wochenzeiten[],3,0))</f>
        <v/>
      </c>
      <c r="I14" s="114">
        <f>IF(ISNUMBER(LOOKUP(Maerz[[#This Row],[Bemerkung]],Setup!$X$71:$X79)),0,Maerz[[#This Row],[Ende]]-Maerz[[#This Row],[Beginn]]-Maerz[[#This Row],[Pause]]-Maerz[[#This Row],[Berechnungshilfe1]])</f>
        <v/>
      </c>
    </row>
    <row customHeight="1" ht="12.95" r="15" s="72">
      <c r="A15" s="108">
        <f>A14+1</f>
        <v/>
      </c>
      <c r="B15" s="107" t="n">
        <v>0</v>
      </c>
      <c r="C15" s="107" t="n">
        <v>0</v>
      </c>
      <c r="D15" s="131">
        <f>IF((C15-B15)&lt;TIME(6,1,0),TIME(0,0,0),IF((C15-B15)&lt;TIME(9,31,0),$E$45,$E$46))</f>
        <v/>
      </c>
      <c r="E15" s="110">
        <f>Maerz[[#This Row],[Ende]]-Maerz[[#This Row],[Beginn]]-Maerz[[#This Row],[Pause]]</f>
        <v/>
      </c>
      <c r="F15" s="110">
        <f>$F$6+SUM($E$8:Maerz[[#This Row],[Arbeitszeit]])</f>
        <v/>
      </c>
      <c r="G15" s="111" t="n"/>
      <c r="H15" s="114">
        <f>IF(ISNUMBER(MATCH(Maerz[[#This Row],[Bemerkung]],Setup!$X$73:$X$86,0)),0,VLOOKUP(WEEKDAY(A15,2),Wochenzeiten[],3,0))</f>
        <v/>
      </c>
      <c r="I15" s="114">
        <f>IF(ISNUMBER(LOOKUP(Maerz[[#This Row],[Bemerkung]],Setup!$X$71:$X80)),0,Maerz[[#This Row],[Ende]]-Maerz[[#This Row],[Beginn]]-Maerz[[#This Row],[Pause]]-Maerz[[#This Row],[Berechnungshilfe1]])</f>
        <v/>
      </c>
    </row>
    <row customHeight="1" ht="12.95" r="16" s="72">
      <c r="A16" s="108">
        <f>A15+1</f>
        <v/>
      </c>
      <c r="B16" s="107" t="n">
        <v>0</v>
      </c>
      <c r="C16" s="107" t="n">
        <v>0</v>
      </c>
      <c r="D16" s="131">
        <f>IF((C16-B16)&lt;TIME(6,1,0),TIME(0,0,0),IF((C16-B16)&lt;TIME(9,31,0),$E$45,$E$46))</f>
        <v/>
      </c>
      <c r="E16" s="110">
        <f>Maerz[[#This Row],[Ende]]-Maerz[[#This Row],[Beginn]]-Maerz[[#This Row],[Pause]]</f>
        <v/>
      </c>
      <c r="F16" s="110">
        <f>$F$6+SUM($E$8:Maerz[[#This Row],[Arbeitszeit]])</f>
        <v/>
      </c>
      <c r="G16" s="111" t="n"/>
      <c r="H16" s="114">
        <f>IF(ISNUMBER(MATCH(Maerz[[#This Row],[Bemerkung]],Setup!$X$73:$X$86,0)),0,VLOOKUP(WEEKDAY(A16,2),Wochenzeiten[],3,0))</f>
        <v/>
      </c>
      <c r="I16" s="114">
        <f>IF(ISNUMBER(LOOKUP(Maerz[[#This Row],[Bemerkung]],Setup!$X$71:$X81)),0,Maerz[[#This Row],[Ende]]-Maerz[[#This Row],[Beginn]]-Maerz[[#This Row],[Pause]]-Maerz[[#This Row],[Berechnungshilfe1]])</f>
        <v/>
      </c>
    </row>
    <row customHeight="1" ht="12.95" r="17" s="72">
      <c r="A17" s="108">
        <f>A16+1</f>
        <v/>
      </c>
      <c r="B17" s="107" t="n">
        <v>0</v>
      </c>
      <c r="C17" s="107" t="n">
        <v>0</v>
      </c>
      <c r="D17" s="131">
        <f>IF((C17-B17)&lt;TIME(6,1,0),TIME(0,0,0),IF((C17-B17)&lt;TIME(9,31,0),$E$45,$E$46))</f>
        <v/>
      </c>
      <c r="E17" s="110">
        <f>Maerz[[#This Row],[Ende]]-Maerz[[#This Row],[Beginn]]-Maerz[[#This Row],[Pause]]</f>
        <v/>
      </c>
      <c r="F17" s="110">
        <f>$F$6+SUM($E$8:Maerz[[#This Row],[Arbeitszeit]])</f>
        <v/>
      </c>
      <c r="G17" s="111" t="n"/>
      <c r="H17" s="114">
        <f>IF(ISNUMBER(MATCH(Maerz[[#This Row],[Bemerkung]],Setup!$X$73:$X$86,0)),0,VLOOKUP(WEEKDAY(A17,2),Wochenzeiten[],3,0))</f>
        <v/>
      </c>
      <c r="I17" s="114">
        <f>IF(ISNUMBER(LOOKUP(Maerz[[#This Row],[Bemerkung]],Setup!$X$71:$X82)),0,Maerz[[#This Row],[Ende]]-Maerz[[#This Row],[Beginn]]-Maerz[[#This Row],[Pause]]-Maerz[[#This Row],[Berechnungshilfe1]])</f>
        <v/>
      </c>
    </row>
    <row customHeight="1" ht="12.95" r="18" s="72">
      <c r="A18" s="108">
        <f>A17+1</f>
        <v/>
      </c>
      <c r="B18" s="107" t="n">
        <v>0</v>
      </c>
      <c r="C18" s="107" t="n">
        <v>0</v>
      </c>
      <c r="D18" s="131">
        <f>IF((C18-B18)&lt;TIME(6,1,0),TIME(0,0,0),IF((C18-B18)&lt;TIME(9,31,0),$E$45,$E$46))</f>
        <v/>
      </c>
      <c r="E18" s="110">
        <f>Maerz[[#This Row],[Ende]]-Maerz[[#This Row],[Beginn]]-Maerz[[#This Row],[Pause]]</f>
        <v/>
      </c>
      <c r="F18" s="110">
        <f>$F$6+SUM($E$8:Maerz[[#This Row],[Arbeitszeit]])</f>
        <v/>
      </c>
      <c r="G18" s="111" t="n"/>
      <c r="H18" s="114">
        <f>IF(ISNUMBER(MATCH(Maerz[[#This Row],[Bemerkung]],Setup!$X$73:$X$86,0)),0,VLOOKUP(WEEKDAY(A18,2),Wochenzeiten[],3,0))</f>
        <v/>
      </c>
      <c r="I18" s="114">
        <f>IF(ISNUMBER(LOOKUP(Maerz[[#This Row],[Bemerkung]],Setup!$X$71:$X83)),0,Maerz[[#This Row],[Ende]]-Maerz[[#This Row],[Beginn]]-Maerz[[#This Row],[Pause]]-Maerz[[#This Row],[Berechnungshilfe1]])</f>
        <v/>
      </c>
    </row>
    <row customHeight="1" ht="12.95" r="19" s="72">
      <c r="A19" s="108">
        <f>A18+1</f>
        <v/>
      </c>
      <c r="B19" s="107" t="n">
        <v>0</v>
      </c>
      <c r="C19" s="107" t="n">
        <v>0</v>
      </c>
      <c r="D19" s="131">
        <f>IF((C19-B19)&lt;TIME(6,1,0),TIME(0,0,0),IF((C19-B19)&lt;TIME(9,31,0),$E$45,$E$46))</f>
        <v/>
      </c>
      <c r="E19" s="110">
        <f>Maerz[[#This Row],[Ende]]-Maerz[[#This Row],[Beginn]]-Maerz[[#This Row],[Pause]]</f>
        <v/>
      </c>
      <c r="F19" s="110">
        <f>$F$6+SUM($E$8:Maerz[[#This Row],[Arbeitszeit]])</f>
        <v/>
      </c>
      <c r="G19" s="111" t="n"/>
      <c r="H19" s="114">
        <f>IF(ISNUMBER(MATCH(Maerz[[#This Row],[Bemerkung]],Setup!$X$73:$X$86,0)),0,VLOOKUP(WEEKDAY(A19,2),Wochenzeiten[],3,0))</f>
        <v/>
      </c>
      <c r="I19" s="114">
        <f>IF(ISNUMBER(LOOKUP(Maerz[[#This Row],[Bemerkung]],Setup!$X$71:$X84)),0,Maerz[[#This Row],[Ende]]-Maerz[[#This Row],[Beginn]]-Maerz[[#This Row],[Pause]]-Maerz[[#This Row],[Berechnungshilfe1]])</f>
        <v/>
      </c>
    </row>
    <row customHeight="1" ht="12.95" r="20" s="72">
      <c r="A20" s="108">
        <f>A19+1</f>
        <v/>
      </c>
      <c r="B20" s="107" t="n">
        <v>0</v>
      </c>
      <c r="C20" s="107" t="n">
        <v>0</v>
      </c>
      <c r="D20" s="131">
        <f>IF((C20-B20)&lt;TIME(6,1,0),TIME(0,0,0),IF((C20-B20)&lt;TIME(9,31,0),$E$45,$E$46))</f>
        <v/>
      </c>
      <c r="E20" s="110">
        <f>Maerz[[#This Row],[Ende]]-Maerz[[#This Row],[Beginn]]-Maerz[[#This Row],[Pause]]</f>
        <v/>
      </c>
      <c r="F20" s="110">
        <f>$F$6+SUM($E$8:Maerz[[#This Row],[Arbeitszeit]])</f>
        <v/>
      </c>
      <c r="G20" s="111" t="n"/>
      <c r="H20" s="114">
        <f>IF(ISNUMBER(MATCH(Maerz[[#This Row],[Bemerkung]],Setup!$X$73:$X$86,0)),0,VLOOKUP(WEEKDAY(A20,2),Wochenzeiten[],3,0))</f>
        <v/>
      </c>
      <c r="I20" s="114">
        <f>IF(ISNUMBER(LOOKUP(Maerz[[#This Row],[Bemerkung]],Setup!$X$71:$X85)),0,Maerz[[#This Row],[Ende]]-Maerz[[#This Row],[Beginn]]-Maerz[[#This Row],[Pause]]-Maerz[[#This Row],[Berechnungshilfe1]])</f>
        <v/>
      </c>
    </row>
    <row customHeight="1" ht="12.95" r="21" s="72">
      <c r="A21" s="108">
        <f>A20+1</f>
        <v/>
      </c>
      <c r="B21" s="107" t="n">
        <v>0</v>
      </c>
      <c r="C21" s="107" t="n">
        <v>0</v>
      </c>
      <c r="D21" s="131">
        <f>IF((C21-B21)&lt;TIME(6,1,0),TIME(0,0,0),IF((C21-B21)&lt;TIME(9,31,0),$E$45,$E$46))</f>
        <v/>
      </c>
      <c r="E21" s="110">
        <f>Maerz[[#This Row],[Ende]]-Maerz[[#This Row],[Beginn]]-Maerz[[#This Row],[Pause]]</f>
        <v/>
      </c>
      <c r="F21" s="110">
        <f>$F$6+SUM($E$8:Maerz[[#This Row],[Arbeitszeit]])</f>
        <v/>
      </c>
      <c r="G21" s="111" t="n"/>
      <c r="H21" s="114">
        <f>IF(ISNUMBER(MATCH(Maerz[[#This Row],[Bemerkung]],Setup!$X$73:$X$86,0)),0,VLOOKUP(WEEKDAY(A21,2),Wochenzeiten[],3,0))</f>
        <v/>
      </c>
      <c r="I21" s="114">
        <f>IF(ISNUMBER(LOOKUP(Maerz[[#This Row],[Bemerkung]],Setup!$X$71:$X86)),0,Maerz[[#This Row],[Ende]]-Maerz[[#This Row],[Beginn]]-Maerz[[#This Row],[Pause]]-Maerz[[#This Row],[Berechnungshilfe1]])</f>
        <v/>
      </c>
    </row>
    <row customHeight="1" ht="12.95" r="22" s="72">
      <c r="A22" s="108">
        <f>A21+1</f>
        <v/>
      </c>
      <c r="B22" s="107" t="n">
        <v>0</v>
      </c>
      <c r="C22" s="107" t="n">
        <v>0</v>
      </c>
      <c r="D22" s="131">
        <f>IF((C22-B22)&lt;TIME(6,1,0),TIME(0,0,0),IF((C22-B22)&lt;TIME(9,31,0),$E$45,$E$46))</f>
        <v/>
      </c>
      <c r="E22" s="110">
        <f>Maerz[[#This Row],[Ende]]-Maerz[[#This Row],[Beginn]]-Maerz[[#This Row],[Pause]]</f>
        <v/>
      </c>
      <c r="F22" s="110">
        <f>$F$6+SUM($E$8:Maerz[[#This Row],[Arbeitszeit]])</f>
        <v/>
      </c>
      <c r="G22" s="111" t="n"/>
      <c r="H22" s="114">
        <f>IF(ISNUMBER(MATCH(Maerz[[#This Row],[Bemerkung]],Setup!$X$73:$X$86,0)),0,VLOOKUP(WEEKDAY(A22,2),Wochenzeiten[],3,0))</f>
        <v/>
      </c>
      <c r="I22" s="114">
        <f>IF(ISNUMBER(LOOKUP(Maerz[[#This Row],[Bemerkung]],Setup!$X$71:$X87)),0,Maerz[[#This Row],[Ende]]-Maerz[[#This Row],[Beginn]]-Maerz[[#This Row],[Pause]]-Maerz[[#This Row],[Berechnungshilfe1]])</f>
        <v/>
      </c>
    </row>
    <row customHeight="1" ht="12.95" r="23" s="72">
      <c r="A23" s="108">
        <f>A22+1</f>
        <v/>
      </c>
      <c r="B23" s="107" t="n">
        <v>0</v>
      </c>
      <c r="C23" s="107" t="n">
        <v>0</v>
      </c>
      <c r="D23" s="131">
        <f>IF((C23-B23)&lt;TIME(6,1,0),TIME(0,0,0),IF((C23-B23)&lt;TIME(9,31,0),$E$45,$E$46))</f>
        <v/>
      </c>
      <c r="E23" s="110">
        <f>Maerz[[#This Row],[Ende]]-Maerz[[#This Row],[Beginn]]-Maerz[[#This Row],[Pause]]</f>
        <v/>
      </c>
      <c r="F23" s="110">
        <f>$F$6+SUM($E$8:Maerz[[#This Row],[Arbeitszeit]])</f>
        <v/>
      </c>
      <c r="G23" s="111" t="n"/>
      <c r="H23" s="114">
        <f>IF(ISNUMBER(MATCH(Maerz[[#This Row],[Bemerkung]],Setup!$X$73:$X$86,0)),0,VLOOKUP(WEEKDAY(A23,2),Wochenzeiten[],3,0))</f>
        <v/>
      </c>
      <c r="I23" s="114">
        <f>IF(ISNUMBER(LOOKUP(Maerz[[#This Row],[Bemerkung]],Setup!$X$71:$X87)),0,Maerz[[#This Row],[Ende]]-Maerz[[#This Row],[Beginn]]-Maerz[[#This Row],[Pause]]-Maerz[[#This Row],[Berechnungshilfe1]])</f>
        <v/>
      </c>
    </row>
    <row customHeight="1" ht="12.95" r="24" s="72">
      <c r="A24" s="108">
        <f>A23+1</f>
        <v/>
      </c>
      <c r="B24" s="107" t="n">
        <v>0</v>
      </c>
      <c r="C24" s="107" t="n">
        <v>0</v>
      </c>
      <c r="D24" s="131">
        <f>IF((C24-B24)&lt;TIME(6,1,0),TIME(0,0,0),IF((C24-B24)&lt;TIME(9,31,0),$E$45,$E$46))</f>
        <v/>
      </c>
      <c r="E24" s="110">
        <f>Maerz[[#This Row],[Ende]]-Maerz[[#This Row],[Beginn]]-Maerz[[#This Row],[Pause]]</f>
        <v/>
      </c>
      <c r="F24" s="110">
        <f>$F$6+SUM($E$8:Maerz[[#This Row],[Arbeitszeit]])</f>
        <v/>
      </c>
      <c r="G24" s="111" t="n"/>
      <c r="H24" s="114">
        <f>IF(ISNUMBER(MATCH(Maerz[[#This Row],[Bemerkung]],Setup!$X$73:$X$86,0)),0,VLOOKUP(WEEKDAY(A24,2),Wochenzeiten[],3,0))</f>
        <v/>
      </c>
      <c r="I24" s="114">
        <f>IF(ISNUMBER(LOOKUP(Maerz[[#This Row],[Bemerkung]],Setup!$X$71:$X88)),0,Maerz[[#This Row],[Ende]]-Maerz[[#This Row],[Beginn]]-Maerz[[#This Row],[Pause]]-Maerz[[#This Row],[Berechnungshilfe1]])</f>
        <v/>
      </c>
    </row>
    <row customHeight="1" ht="12.95" r="25" s="72">
      <c r="A25" s="108">
        <f>A24+1</f>
        <v/>
      </c>
      <c r="B25" s="107" t="n">
        <v>0</v>
      </c>
      <c r="C25" s="107" t="n">
        <v>0</v>
      </c>
      <c r="D25" s="131">
        <f>IF((C25-B25)&lt;TIME(6,1,0),TIME(0,0,0),IF((C25-B25)&lt;TIME(9,31,0),$E$45,$E$46))</f>
        <v/>
      </c>
      <c r="E25" s="110">
        <f>Maerz[[#This Row],[Ende]]-Maerz[[#This Row],[Beginn]]-Maerz[[#This Row],[Pause]]</f>
        <v/>
      </c>
      <c r="F25" s="110">
        <f>$F$6+SUM($E$8:Maerz[[#This Row],[Arbeitszeit]])</f>
        <v/>
      </c>
      <c r="G25" s="111" t="n"/>
      <c r="H25" s="114">
        <f>IF(ISNUMBER(MATCH(Maerz[[#This Row],[Bemerkung]],Setup!$X$73:$X$86,0)),0,VLOOKUP(WEEKDAY(A25,2),Wochenzeiten[],3,0))</f>
        <v/>
      </c>
      <c r="I25" s="114">
        <f>IF(ISNUMBER(LOOKUP(Maerz[[#This Row],[Bemerkung]],Setup!$X$71:$X89)),0,Maerz[[#This Row],[Ende]]-Maerz[[#This Row],[Beginn]]-Maerz[[#This Row],[Pause]]-Maerz[[#This Row],[Berechnungshilfe1]])</f>
        <v/>
      </c>
    </row>
    <row customHeight="1" ht="12.95" r="26" s="72">
      <c r="A26" s="108">
        <f>A25+1</f>
        <v/>
      </c>
      <c r="B26" s="107" t="n">
        <v>0</v>
      </c>
      <c r="C26" s="107" t="n">
        <v>0</v>
      </c>
      <c r="D26" s="131">
        <f>IF((C26-B26)&lt;TIME(6,1,0),TIME(0,0,0),IF((C26-B26)&lt;TIME(9,31,0),$E$45,$E$46))</f>
        <v/>
      </c>
      <c r="E26" s="110">
        <f>Maerz[[#This Row],[Ende]]-Maerz[[#This Row],[Beginn]]-Maerz[[#This Row],[Pause]]</f>
        <v/>
      </c>
      <c r="F26" s="110">
        <f>$F$6+SUM($E$8:Maerz[[#This Row],[Arbeitszeit]])</f>
        <v/>
      </c>
      <c r="G26" s="111" t="n"/>
      <c r="H26" s="114">
        <f>IF(ISNUMBER(MATCH(Maerz[[#This Row],[Bemerkung]],Setup!$X$73:$X$86,0)),0,VLOOKUP(WEEKDAY(A26,2),Wochenzeiten[],3,0))</f>
        <v/>
      </c>
      <c r="I26" s="114">
        <f>IF(ISNUMBER(LOOKUP(Maerz[[#This Row],[Bemerkung]],Setup!$X$71:$X90)),0,Maerz[[#This Row],[Ende]]-Maerz[[#This Row],[Beginn]]-Maerz[[#This Row],[Pause]]-Maerz[[#This Row],[Berechnungshilfe1]])</f>
        <v/>
      </c>
    </row>
    <row customHeight="1" ht="12.95" r="27" s="72">
      <c r="A27" s="108">
        <f>A26+1</f>
        <v/>
      </c>
      <c r="B27" s="107" t="n">
        <v>0</v>
      </c>
      <c r="C27" s="107" t="n">
        <v>0</v>
      </c>
      <c r="D27" s="131">
        <f>IF((C27-B27)&lt;TIME(6,1,0),TIME(0,0,0),IF((C27-B27)&lt;TIME(9,31,0),$E$45,$E$46))</f>
        <v/>
      </c>
      <c r="E27" s="110">
        <f>Maerz[[#This Row],[Ende]]-Maerz[[#This Row],[Beginn]]-Maerz[[#This Row],[Pause]]</f>
        <v/>
      </c>
      <c r="F27" s="110">
        <f>$F$6+SUM($E$8:Maerz[[#This Row],[Arbeitszeit]])</f>
        <v/>
      </c>
      <c r="G27" s="111" t="n"/>
      <c r="H27" s="114">
        <f>IF(ISNUMBER(MATCH(Maerz[[#This Row],[Bemerkung]],Setup!$X$73:$X$86,0)),0,VLOOKUP(WEEKDAY(A27,2),Wochenzeiten[],3,0))</f>
        <v/>
      </c>
      <c r="I27" s="114">
        <f>IF(ISNUMBER(LOOKUP(Maerz[[#This Row],[Bemerkung]],Setup!$X$71:$X91)),0,Maerz[[#This Row],[Ende]]-Maerz[[#This Row],[Beginn]]-Maerz[[#This Row],[Pause]]-Maerz[[#This Row],[Berechnungshilfe1]])</f>
        <v/>
      </c>
    </row>
    <row customHeight="1" ht="12.95" r="28" s="72">
      <c r="A28" s="108">
        <f>A27+1</f>
        <v/>
      </c>
      <c r="B28" s="107" t="n">
        <v>0</v>
      </c>
      <c r="C28" s="107" t="n">
        <v>0</v>
      </c>
      <c r="D28" s="131">
        <f>IF((C28-B28)&lt;TIME(6,1,0),TIME(0,0,0),IF((C28-B28)&lt;TIME(9,31,0),$E$45,$E$46))</f>
        <v/>
      </c>
      <c r="E28" s="110">
        <f>Maerz[[#This Row],[Ende]]-Maerz[[#This Row],[Beginn]]-Maerz[[#This Row],[Pause]]</f>
        <v/>
      </c>
      <c r="F28" s="110">
        <f>$F$6+SUM($E$8:Maerz[[#This Row],[Arbeitszeit]])</f>
        <v/>
      </c>
      <c r="G28" s="111" t="n"/>
      <c r="H28" s="114">
        <f>IF(ISNUMBER(MATCH(Maerz[[#This Row],[Bemerkung]],Setup!$X$73:$X$86,0)),0,VLOOKUP(WEEKDAY(A28,2),Wochenzeiten[],3,0))</f>
        <v/>
      </c>
      <c r="I28" s="114">
        <f>IF(ISNUMBER(LOOKUP(Maerz[[#This Row],[Bemerkung]],Setup!$X$71:$X92)),0,Maerz[[#This Row],[Ende]]-Maerz[[#This Row],[Beginn]]-Maerz[[#This Row],[Pause]]-Maerz[[#This Row],[Berechnungshilfe1]])</f>
        <v/>
      </c>
    </row>
    <row customHeight="1" ht="12.95" r="29" s="72">
      <c r="A29" s="108">
        <f>A28+1</f>
        <v/>
      </c>
      <c r="B29" s="107" t="n">
        <v>0</v>
      </c>
      <c r="C29" s="107" t="n">
        <v>0</v>
      </c>
      <c r="D29" s="131">
        <f>IF((C29-B29)&lt;TIME(6,1,0),TIME(0,0,0),IF((C29-B29)&lt;TIME(9,31,0),$E$45,$E$46))</f>
        <v/>
      </c>
      <c r="E29" s="110">
        <f>Maerz[[#This Row],[Ende]]-Maerz[[#This Row],[Beginn]]-Maerz[[#This Row],[Pause]]</f>
        <v/>
      </c>
      <c r="F29" s="110">
        <f>$F$6+SUM($E$8:Maerz[[#This Row],[Arbeitszeit]])</f>
        <v/>
      </c>
      <c r="G29" s="111" t="n"/>
      <c r="H29" s="114">
        <f>IF(ISNUMBER(MATCH(Maerz[[#This Row],[Bemerkung]],Setup!$X$73:$X$86,0)),0,VLOOKUP(WEEKDAY(A29,2),Wochenzeiten[],3,0))</f>
        <v/>
      </c>
      <c r="I29" s="114">
        <f>IF(ISNUMBER(LOOKUP(Maerz[[#This Row],[Bemerkung]],Setup!$X$71:$X93)),0,Maerz[[#This Row],[Ende]]-Maerz[[#This Row],[Beginn]]-Maerz[[#This Row],[Pause]]-Maerz[[#This Row],[Berechnungshilfe1]])</f>
        <v/>
      </c>
    </row>
    <row customHeight="1" ht="12.95" r="30" s="72">
      <c r="A30" s="108">
        <f>A29+1</f>
        <v/>
      </c>
      <c r="B30" s="107" t="n">
        <v>0</v>
      </c>
      <c r="C30" s="107" t="n">
        <v>0</v>
      </c>
      <c r="D30" s="131">
        <f>IF((C30-B30)&lt;TIME(6,1,0),TIME(0,0,0),IF((C30-B30)&lt;TIME(9,31,0),$E$45,$E$46))</f>
        <v/>
      </c>
      <c r="E30" s="110">
        <f>Maerz[[#This Row],[Ende]]-Maerz[[#This Row],[Beginn]]-Maerz[[#This Row],[Pause]]</f>
        <v/>
      </c>
      <c r="F30" s="110">
        <f>$F$6+SUM($E$8:Maerz[[#This Row],[Arbeitszeit]])</f>
        <v/>
      </c>
      <c r="G30" s="111" t="n"/>
      <c r="H30" s="114">
        <f>IF(ISNUMBER(MATCH(Maerz[[#This Row],[Bemerkung]],Setup!$X$73:$X$86,0)),0,VLOOKUP(WEEKDAY(A30,2),Wochenzeiten[],3,0))</f>
        <v/>
      </c>
      <c r="I30" s="114">
        <f>IF(ISNUMBER(LOOKUP(Maerz[[#This Row],[Bemerkung]],Setup!$X$71:$X94)),0,Maerz[[#This Row],[Ende]]-Maerz[[#This Row],[Beginn]]-Maerz[[#This Row],[Pause]]-Maerz[[#This Row],[Berechnungshilfe1]])</f>
        <v/>
      </c>
    </row>
    <row customHeight="1" ht="12.95" r="31" s="72">
      <c r="A31" s="108">
        <f>A30+1</f>
        <v/>
      </c>
      <c r="B31" s="107" t="n">
        <v>0</v>
      </c>
      <c r="C31" s="107" t="n">
        <v>0</v>
      </c>
      <c r="D31" s="131">
        <f>IF((C31-B31)&lt;TIME(6,1,0),TIME(0,0,0),IF((C31-B31)&lt;TIME(9,31,0),$E$45,$E$46))</f>
        <v/>
      </c>
      <c r="E31" s="110">
        <f>Maerz[[#This Row],[Ende]]-Maerz[[#This Row],[Beginn]]-Maerz[[#This Row],[Pause]]</f>
        <v/>
      </c>
      <c r="F31" s="110">
        <f>$F$6+SUM($E$8:Maerz[[#This Row],[Arbeitszeit]])</f>
        <v/>
      </c>
      <c r="G31" s="111" t="n"/>
      <c r="H31" s="114">
        <f>IF(ISNUMBER(MATCH(Maerz[[#This Row],[Bemerkung]],Setup!$X$73:$X$86,0)),0,VLOOKUP(WEEKDAY(A31,2),Wochenzeiten[],3,0))</f>
        <v/>
      </c>
      <c r="I31" s="114">
        <f>IF(ISNUMBER(LOOKUP(Maerz[[#This Row],[Bemerkung]],Setup!$X$71:$X95)),0,Maerz[[#This Row],[Ende]]-Maerz[[#This Row],[Beginn]]-Maerz[[#This Row],[Pause]]-Maerz[[#This Row],[Berechnungshilfe1]])</f>
        <v/>
      </c>
    </row>
    <row customHeight="1" ht="12.95" r="32" s="72">
      <c r="A32" s="108">
        <f>A31+1</f>
        <v/>
      </c>
      <c r="B32" s="107" t="n">
        <v>0</v>
      </c>
      <c r="C32" s="107" t="n">
        <v>0</v>
      </c>
      <c r="D32" s="131">
        <f>IF((C32-B32)&lt;TIME(6,1,0),TIME(0,0,0),IF((C32-B32)&lt;TIME(9,31,0),$E$45,$E$46))</f>
        <v/>
      </c>
      <c r="E32" s="110">
        <f>Maerz[[#This Row],[Ende]]-Maerz[[#This Row],[Beginn]]-Maerz[[#This Row],[Pause]]</f>
        <v/>
      </c>
      <c r="F32" s="110">
        <f>$F$6+SUM($E$8:Maerz[[#This Row],[Arbeitszeit]])</f>
        <v/>
      </c>
      <c r="G32" s="111" t="n"/>
      <c r="H32" s="114">
        <f>IF(ISNUMBER(MATCH(Maerz[[#This Row],[Bemerkung]],Setup!$X$73:$X$86,0)),0,VLOOKUP(WEEKDAY(A32,2),Wochenzeiten[],3,0))</f>
        <v/>
      </c>
      <c r="I32" s="114">
        <f>IF(ISNUMBER(LOOKUP(Maerz[[#This Row],[Bemerkung]],Setup!$X$71:$X96)),0,Maerz[[#This Row],[Ende]]-Maerz[[#This Row],[Beginn]]-Maerz[[#This Row],[Pause]]-Maerz[[#This Row],[Berechnungshilfe1]])</f>
        <v/>
      </c>
    </row>
    <row customHeight="1" ht="12.95" r="33" s="72">
      <c r="A33" s="108">
        <f>A32+1</f>
        <v/>
      </c>
      <c r="B33" s="107" t="n">
        <v>0</v>
      </c>
      <c r="C33" s="107" t="n">
        <v>0</v>
      </c>
      <c r="D33" s="131">
        <f>IF((C33-B33)&lt;TIME(6,1,0),TIME(0,0,0),IF((C33-B33)&lt;TIME(9,31,0),$E$45,$E$46))</f>
        <v/>
      </c>
      <c r="E33" s="110">
        <f>Maerz[[#This Row],[Ende]]-Maerz[[#This Row],[Beginn]]-Maerz[[#This Row],[Pause]]</f>
        <v/>
      </c>
      <c r="F33" s="110">
        <f>$F$6+SUM($E$8:Maerz[[#This Row],[Arbeitszeit]])</f>
        <v/>
      </c>
      <c r="G33" s="111" t="n"/>
      <c r="H33" s="114">
        <f>IF(ISNUMBER(MATCH(Maerz[[#This Row],[Bemerkung]],Setup!$X$73:$X$86,0)),0,VLOOKUP(WEEKDAY(A33,2),Wochenzeiten[],3,0))</f>
        <v/>
      </c>
      <c r="I33" s="114">
        <f>IF(ISNUMBER(LOOKUP(Maerz[[#This Row],[Bemerkung]],Setup!$X$71:$X97)),0,Maerz[[#This Row],[Ende]]-Maerz[[#This Row],[Beginn]]-Maerz[[#This Row],[Pause]]-Maerz[[#This Row],[Berechnungshilfe1]])</f>
        <v/>
      </c>
    </row>
    <row customHeight="1" ht="12.95" r="34" s="72">
      <c r="A34" s="108">
        <f>A33+1</f>
        <v/>
      </c>
      <c r="B34" s="107" t="n">
        <v>0</v>
      </c>
      <c r="C34" s="107" t="n">
        <v>0</v>
      </c>
      <c r="D34" s="131">
        <f>IF((C34-B34)&lt;TIME(6,1,0),TIME(0,0,0),IF((C34-B34)&lt;TIME(9,31,0),$E$45,$E$46))</f>
        <v/>
      </c>
      <c r="E34" s="110">
        <f>Maerz[[#This Row],[Ende]]-Maerz[[#This Row],[Beginn]]-Maerz[[#This Row],[Pause]]</f>
        <v/>
      </c>
      <c r="F34" s="110">
        <f>$F$6+SUM($E$8:Maerz[[#This Row],[Arbeitszeit]])</f>
        <v/>
      </c>
      <c r="G34" s="111" t="n"/>
      <c r="H34" s="114">
        <f>IF(ISNUMBER(MATCH(Maerz[[#This Row],[Bemerkung]],Setup!$X$73:$X$86,0)),0,VLOOKUP(WEEKDAY(A34,2),Wochenzeiten[],3,0))</f>
        <v/>
      </c>
      <c r="I34" s="114">
        <f>IF(ISNUMBER(LOOKUP(Maerz[[#This Row],[Bemerkung]],Setup!$X$71:$X98)),0,Maerz[[#This Row],[Ende]]-Maerz[[#This Row],[Beginn]]-Maerz[[#This Row],[Pause]]-Maerz[[#This Row],[Berechnungshilfe1]])</f>
        <v/>
      </c>
    </row>
    <row customHeight="1" ht="12.75" r="35" s="72">
      <c r="A35" s="108">
        <f>A34+1</f>
        <v/>
      </c>
      <c r="B35" s="107" t="n">
        <v>0</v>
      </c>
      <c r="C35" s="107" t="n">
        <v>0</v>
      </c>
      <c r="D35" s="131">
        <f>IF((C35-B35)&lt;TIME(6,1,0),TIME(0,0,0),IF((C35-B35)&lt;TIME(9,31,0),$E$45,$E$46))</f>
        <v/>
      </c>
      <c r="E35" s="110">
        <f>Maerz[[#This Row],[Ende]]-Maerz[[#This Row],[Beginn]]-Maerz[[#This Row],[Pause]]</f>
        <v/>
      </c>
      <c r="F35" s="110">
        <f>$F$6+SUM($E$8:Maerz[[#This Row],[Arbeitszeit]])</f>
        <v/>
      </c>
      <c r="G35" s="111" t="n"/>
      <c r="H35" s="114">
        <f>IF(ISNUMBER(MATCH(Maerz[[#This Row],[Bemerkung]],Setup!$X$73:$X$86,0)),0,VLOOKUP(WEEKDAY(A35,2),Wochenzeiten[],3,0))</f>
        <v/>
      </c>
      <c r="I35" s="114">
        <f>IF(ISNUMBER(LOOKUP(Maerz[[#This Row],[Bemerkung]],Setup!$X$71:$X99)),0,Maerz[[#This Row],[Ende]]-Maerz[[#This Row],[Beginn]]-Maerz[[#This Row],[Pause]]-Maerz[[#This Row],[Berechnungshilfe1]])</f>
        <v/>
      </c>
    </row>
    <row customHeight="1" ht="12.75" r="36" s="72">
      <c r="A36" s="108">
        <f>A35+1</f>
        <v/>
      </c>
      <c r="B36" s="107" t="n">
        <v>0</v>
      </c>
      <c r="C36" s="107" t="n">
        <v>0</v>
      </c>
      <c r="D36" s="131">
        <f>IF((C36-B36)&lt;TIME(6,1,0),TIME(0,0,0),IF((C36-B36)&lt;TIME(9,31,0),$E$45,$E$46))</f>
        <v/>
      </c>
      <c r="E36" s="110">
        <f>Maerz[[#This Row],[Ende]]-Maerz[[#This Row],[Beginn]]-Maerz[[#This Row],[Pause]]</f>
        <v/>
      </c>
      <c r="F36" s="110">
        <f>$F$6+SUM($E$8:Maerz[[#This Row],[Arbeitszeit]])</f>
        <v/>
      </c>
      <c r="G36" s="111" t="n"/>
      <c r="H36" s="114">
        <f>IF(ISNUMBER(MATCH(Maerz[[#This Row],[Bemerkung]],Setup!$X$73:$X$86,0)),0,VLOOKUP(WEEKDAY(A36,2),Wochenzeiten[],3,0))</f>
        <v/>
      </c>
      <c r="I36" s="114">
        <f>IF(ISNUMBER(LOOKUP(Maerz[[#This Row],[Bemerkung]],Setup!$X$71:$X100)),0,Maerz[[#This Row],[Ende]]-Maerz[[#This Row],[Beginn]]-Maerz[[#This Row],[Pause]]-Maerz[[#This Row],[Berechnungshilfe1]])</f>
        <v/>
      </c>
    </row>
    <row customHeight="1" ht="12.75" r="37" s="72">
      <c r="A37" s="108">
        <f>A36+1</f>
        <v/>
      </c>
      <c r="B37" s="107" t="n">
        <v>0</v>
      </c>
      <c r="C37" s="107" t="n">
        <v>0</v>
      </c>
      <c r="D37" s="131">
        <f>IF((C37-B37)&lt;TIME(6,1,0),TIME(0,0,0),IF((C37-B37)&lt;TIME(9,31,0),$E$45,$E$46))</f>
        <v/>
      </c>
      <c r="E37" s="110">
        <f>Maerz[[#This Row],[Ende]]-Maerz[[#This Row],[Beginn]]-Maerz[[#This Row],[Pause]]</f>
        <v/>
      </c>
      <c r="F37" s="110">
        <f>$F$6+SUM($E$8:Maerz[[#This Row],[Arbeitszeit]])</f>
        <v/>
      </c>
      <c r="G37" s="111" t="n"/>
      <c r="H37" s="114">
        <f>IF(ISNUMBER(MATCH(Maerz[[#This Row],[Bemerkung]],Setup!$X$73:$X$86,0)),0,VLOOKUP(WEEKDAY(A37,2),Wochenzeiten[],3,0))</f>
        <v/>
      </c>
      <c r="I37" s="114">
        <f>IF(ISNUMBER(LOOKUP(Maerz[[#This Row],[Bemerkung]],Setup!$X$71:$X101)),0,Maerz[[#This Row],[Ende]]-Maerz[[#This Row],[Beginn]]-Maerz[[#This Row],[Pause]]-Maerz[[#This Row],[Berechnungshilfe1]])</f>
        <v/>
      </c>
    </row>
    <row customHeight="1" ht="12.75" r="38" s="72">
      <c r="A38" s="108">
        <f>A37+1</f>
        <v/>
      </c>
      <c r="B38" s="107" t="n">
        <v>0</v>
      </c>
      <c r="C38" s="107" t="n">
        <v>0</v>
      </c>
      <c r="D38" s="131">
        <f>IF((C38-B38)&lt;TIME(6,1,0),TIME(0,0,0),IF((C38-B38)&lt;TIME(9,31,0),$E$45,$E$46))</f>
        <v/>
      </c>
      <c r="E38" s="110">
        <f>Maerz[[#This Row],[Ende]]-Maerz[[#This Row],[Beginn]]-Maerz[[#This Row],[Pause]]</f>
        <v/>
      </c>
      <c r="F38" s="110">
        <f>$F$6+SUM($E$8:Maerz[[#This Row],[Arbeitszeit]])</f>
        <v/>
      </c>
      <c r="G38" s="111" t="n"/>
      <c r="H38" s="114">
        <f>IF(ISNUMBER(MATCH(Maerz[[#This Row],[Bemerkung]],Setup!$X$73:$X$86,0)),0,VLOOKUP(WEEKDAY(A38,2),Wochenzeiten[],3,0))</f>
        <v/>
      </c>
      <c r="I38" s="114">
        <f>IF(ISNUMBER(LOOKUP(Maerz[[#This Row],[Bemerkung]],Setup!$X$71:$X102)),0,Maerz[[#This Row],[Ende]]-Maerz[[#This Row],[Beginn]]-Maerz[[#This Row],[Pause]]-Maerz[[#This Row],[Berechnungshilfe1]])</f>
        <v/>
      </c>
    </row>
    <row customHeight="1" ht="12.75" r="39" s="72">
      <c r="A39" s="117" t="n"/>
      <c r="B39" s="117" t="n"/>
      <c r="C39" s="136" t="inlineStr">
        <is>
          <t>Übertrag in den Folgemonat:</t>
        </is>
      </c>
      <c r="D39" s="119" t="n"/>
      <c r="E39" s="119" t="n"/>
      <c r="F39" s="120">
        <f>SUM(Maerz[Arbeitszeit])+$F$6-E47</f>
        <v/>
      </c>
      <c r="G39" s="121" t="n"/>
    </row>
    <row customHeight="1" ht="12" r="40" s="72">
      <c r="A40" s="122" t="inlineStr">
        <is>
          <t>Anmerkungen</t>
        </is>
      </c>
      <c r="B40" s="123" t="n"/>
      <c r="C40" s="124" t="n"/>
      <c r="D40" s="124" t="n"/>
      <c r="E40" s="124" t="n"/>
      <c r="F40" s="125" t="n"/>
      <c r="G40" s="124" t="n"/>
    </row>
    <row customHeight="1" ht="14.1" r="41" s="72">
      <c r="A41" s="126" t="inlineStr">
        <is>
          <t>Zeitgutschriften – pro Monat max. 25 Stunden (1.500 Min.);</t>
        </is>
      </c>
      <c r="E41" s="124" t="n"/>
      <c r="F41" s="124" t="n"/>
      <c r="G41" s="124" t="n"/>
    </row>
    <row customHeight="1" ht="12.95" r="42" s="72">
      <c r="A42" s="123" t="inlineStr">
        <is>
          <t>kumuliert max. 80 Stunden (4.800) Min.)</t>
        </is>
      </c>
      <c r="D42" s="124" t="n"/>
      <c r="E42" s="124" t="n"/>
      <c r="F42" s="124" t="n"/>
      <c r="G42" s="124" t="n"/>
    </row>
    <row customHeight="1" ht="12.95" r="43" s="72">
      <c r="A43" s="126" t="inlineStr">
        <is>
          <t>Zeitlastschriften – pro Monat max. 15 Stunden (900 Min.);</t>
        </is>
      </c>
      <c r="E43" s="124" t="n"/>
      <c r="F43" s="123" t="inlineStr">
        <is>
          <t>Unterschrift/Datum Beschäftigte/r</t>
        </is>
      </c>
    </row>
    <row customHeight="1" ht="12.95" r="44" s="72">
      <c r="A44" s="123" t="inlineStr">
        <is>
          <t>kumuliert max. 40 Stunden (2.400 Min.)</t>
        </is>
      </c>
      <c r="D44" s="124" t="n"/>
      <c r="E44" s="124" t="n"/>
      <c r="F44" s="124" t="n"/>
      <c r="G44" s="124" t="n"/>
    </row>
    <row customHeight="1" ht="12.95" r="45" s="72">
      <c r="A45" s="123" t="inlineStr">
        <is>
          <t>Pausenzeit 6-9 Stunden:</t>
        </is>
      </c>
      <c r="D45" s="124" t="n"/>
      <c r="E45" s="127">
        <f>Setup!C16</f>
        <v/>
      </c>
      <c r="F45" s="124" t="n"/>
      <c r="G45" s="124" t="n"/>
    </row>
    <row customHeight="1" ht="12" r="46" s="72">
      <c r="A46" s="123" t="inlineStr">
        <is>
          <t>Pausenzeit 9-10 Stunden</t>
        </is>
      </c>
      <c r="D46" s="124" t="n"/>
      <c r="E46" s="127">
        <f>Setup!C17</f>
        <v/>
      </c>
      <c r="F46" s="123" t="inlineStr">
        <is>
          <t>Kenntnisnahme Vorgesetzte/r</t>
        </is>
      </c>
    </row>
    <row customHeight="1" ht="12" r="47" s="72">
      <c r="A47" s="128" t="inlineStr">
        <is>
          <t>monatliche Arbeitszeit</t>
        </is>
      </c>
      <c r="D47" s="124" t="n"/>
      <c r="E47" s="134">
        <f>Setup!C14</f>
        <v/>
      </c>
      <c r="F47" s="123" t="n"/>
      <c r="G47" s="124" t="n"/>
    </row>
    <row customHeight="1" ht="12.95" r="48" s="72"/>
  </sheetData>
  <mergeCells count="16">
    <mergeCell ref="A1:C4"/>
    <mergeCell ref="F1:G1"/>
    <mergeCell ref="F2:G2"/>
    <mergeCell ref="F3:G3"/>
    <mergeCell ref="F4:G4"/>
    <mergeCell ref="C6:E6"/>
    <mergeCell ref="C39:E39"/>
    <mergeCell ref="A41:D41"/>
    <mergeCell ref="A42:C42"/>
    <mergeCell ref="A43:D43"/>
    <mergeCell ref="F43:G43"/>
    <mergeCell ref="A44:C44"/>
    <mergeCell ref="A45:C45"/>
    <mergeCell ref="A46:C46"/>
    <mergeCell ref="F46:G46"/>
    <mergeCell ref="A47:C47"/>
  </mergeCells>
  <conditionalFormatting sqref="A8:F38">
    <cfRule aboveAverage="0" bottom="0" dxfId="0" equalAverage="0" operator="equal" percent="0" priority="2" rank="0" text="" type="cellIs">
      <formula>0</formula>
    </cfRule>
  </conditionalFormatting>
  <printOptions gridLines="0" gridLinesSet="1" headings="0" horizontalCentered="0" verticalCentered="0"/>
  <pageMargins bottom="0.7875" footer="0.511805555555555" header="0.511805555555555" left="0.7" right="0.7" top="0.7875"/>
  <pageSetup blackAndWhite="0" copies="1" draft="0" firstPageNumber="0" fitToHeight="1" fitToWidth="1" horizontalDpi="300" orientation="portrait" pageOrder="downThenOver" paperSize="9" scale="100" useFirstPageNumber="0" verticalDpi="300"/>
  <tableParts count="1">
    <tablePart r:id="rId1"/>
  </tableParts>
</worksheet>
</file>

<file path=xl/worksheets/sheet5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O46"/>
  <sheetViews>
    <sheetView colorId="64" defaultGridColor="1" rightToLeft="0" showFormulas="0" showGridLines="1" showOutlineSymbols="1" showRowColHeaders="1" showZeros="1" tabSelected="0" topLeftCell="A1" view="normal" workbookViewId="0" zoomScale="100" zoomScaleNormal="100" zoomScalePageLayoutView="100">
      <selection activeCell="C12" activeCellId="0" pane="topLeft" sqref="C12"/>
    </sheetView>
  </sheetViews>
  <sheetFormatPr baseColWidth="8" defaultRowHeight="12.75" outlineLevelRow="0" zeroHeight="0"/>
  <cols>
    <col customWidth="1" max="1" min="1" style="96" width="11"/>
    <col customWidth="1" max="4" min="2" style="96" width="8.380000000000001"/>
    <col customWidth="1" max="5" min="5" style="96" width="9.880000000000001"/>
    <col customWidth="1" max="6" min="6" style="96" width="11.25"/>
    <col customWidth="1" max="7" min="7" style="96" width="13"/>
    <col customWidth="1" hidden="1" max="9" min="8" style="96" width="10.13"/>
    <col customWidth="1" max="13" min="10" style="96" width="11.13"/>
    <col customWidth="1" max="14" min="14" style="96" width="15.5"/>
    <col customWidth="1" max="1025" min="15" style="96" width="11.13"/>
  </cols>
  <sheetData>
    <row customHeight="1" ht="12.95" r="1" s="72">
      <c r="A1" s="97" t="inlineStr">
        <is>
          <t>ZEITERFASSUNGSBOGEN FÜR DIE GLEITENDE ARBEITSZEIT</t>
        </is>
      </c>
      <c r="E1" s="98" t="inlineStr">
        <is>
          <t>Name:</t>
        </is>
      </c>
      <c r="F1" s="99">
        <f>T(Setup!C10)</f>
        <v/>
      </c>
    </row>
    <row customHeight="1" ht="12.95" r="2" s="72">
      <c r="E2" s="98" t="inlineStr">
        <is>
          <t>Vorname:</t>
        </is>
      </c>
      <c r="F2" s="99">
        <f>T(Setup!C11)</f>
        <v/>
      </c>
    </row>
    <row customHeight="1" ht="17.1" r="3" s="72">
      <c r="E3" s="100" t="inlineStr">
        <is>
          <t>Dienststelle: </t>
        </is>
      </c>
      <c r="F3" s="99">
        <f>T(Setup!C12)</f>
        <v/>
      </c>
    </row>
    <row customHeight="1" ht="12.95" r="4" s="72">
      <c r="E4" s="98" t="inlineStr">
        <is>
          <t>Monat: </t>
        </is>
      </c>
      <c r="F4" s="101">
        <f>DATE(Setup!C13,4,1)</f>
        <v/>
      </c>
    </row>
    <row customHeight="1" ht="78.75" r="5" s="72">
      <c r="A5" s="102" t="inlineStr">
        <is>
          <t>Tag</t>
        </is>
      </c>
      <c r="B5" s="102" t="inlineStr">
        <is>
          <t>Beginn des Dienstes (frühestens 6:00 Uhr)</t>
        </is>
      </c>
      <c r="C5" s="102" t="inlineStr">
        <is>
          <t>Ende des Dienstes (spätestens 19:30 Uhr)</t>
        </is>
      </c>
      <c r="D5" s="102" t="inlineStr">
        <is>
          <t>Pause (mind. 30 Min. ab 6 Std. AZ, mind. 45 Min. ab 9 Std. AZ)</t>
        </is>
      </c>
      <c r="E5" s="103" t="inlineStr">
        <is>
          <t>Gegenüber Sollarb.zeit mehr/weniger 
(+/- hh:mm)</t>
        </is>
      </c>
      <c r="F5" s="103" t="inlineStr">
        <is>
          <t>Tägl. Fortschreibung d. zeitl. Über- u. Unterschreitung 
(+ / - hh:mm)</t>
        </is>
      </c>
      <c r="G5" s="104" t="inlineStr">
        <is>
          <t>Bemerkungen, z.B. 
U = Urlaub 
K = Krankheit 
B = Befreiung 
Zaus = Zeitausgleich 
D = Dienstreise 
kA = kein Arbeitstag</t>
        </is>
      </c>
      <c r="N5" s="105" t="n"/>
      <c r="O5" s="105" t="n"/>
    </row>
    <row customHeight="1" ht="12.95" r="6" s="72">
      <c r="A6" s="106" t="n"/>
      <c r="B6" s="106" t="n"/>
      <c r="C6" s="98" t="inlineStr">
        <is>
          <t>Übertrag aus dem Vormonat:</t>
        </is>
      </c>
      <c r="F6" s="135">
        <f>März!F39</f>
        <v/>
      </c>
      <c r="G6" s="98" t="n"/>
    </row>
    <row customHeight="1" hidden="1" ht="12.95" r="7" s="72">
      <c r="A7" s="108" t="inlineStr">
        <is>
          <t>Datum</t>
        </is>
      </c>
      <c r="B7" s="109" t="inlineStr">
        <is>
          <t>Beginn</t>
        </is>
      </c>
      <c r="C7" s="109" t="inlineStr">
        <is>
          <t>Ende</t>
        </is>
      </c>
      <c r="D7" s="109" t="inlineStr">
        <is>
          <t>Pause</t>
        </is>
      </c>
      <c r="E7" s="110" t="inlineStr">
        <is>
          <t>Arbeitszeit</t>
        </is>
      </c>
      <c r="F7" s="110" t="inlineStr">
        <is>
          <t>Zwischensumme</t>
        </is>
      </c>
      <c r="G7" s="111" t="inlineStr">
        <is>
          <t>Bemerkung</t>
        </is>
      </c>
      <c r="H7" s="105" t="inlineStr">
        <is>
          <t>Berechnungshilfe1</t>
        </is>
      </c>
      <c r="I7" s="105" t="inlineStr">
        <is>
          <t>Berechnungshilfe2</t>
        </is>
      </c>
    </row>
    <row customHeight="1" ht="12.95" r="8" s="72">
      <c r="A8" s="108">
        <f>F4</f>
        <v/>
      </c>
      <c r="B8" s="107" t="n">
        <v>0</v>
      </c>
      <c r="C8" s="107" t="n">
        <v>0</v>
      </c>
      <c r="D8" s="131">
        <f>IF((C8-B8)&lt;TIME(6,1,0),TIME(0,0,0),IF((C8-B8)&lt;TIME(9,31,0),$E$44,$E$45))</f>
        <v/>
      </c>
      <c r="E8" s="110">
        <f>April[[#This Row],[Ende]]-April[[#This Row],[Beginn]]-April[[#This Row],[Pause]]</f>
        <v/>
      </c>
      <c r="F8" s="110">
        <f>$F$6+SUM($E$8:April[[#This Row],[Arbeitszeit]])</f>
        <v/>
      </c>
      <c r="G8" s="111" t="n"/>
      <c r="H8" s="114">
        <f>IF(ISNUMBER(MATCH(April[[#This Row],[Bemerkung]],Setup!$X$73:$X$86,0)),0,VLOOKUP(WEEKDAY(A8,2),Wochenzeiten[],3,0))</f>
        <v/>
      </c>
      <c r="I8" s="114">
        <f>IF(ISNUMBER(LOOKUP(April[[#This Row],[Bemerkung]],Setup!$X$71:$X72)),0,April[[#This Row],[Ende]]-April[[#This Row],[Beginn]]-April[[#This Row],[Pause]]-April[[#This Row],[Berechnungshilfe1]])</f>
        <v/>
      </c>
    </row>
    <row customHeight="1" ht="12.95" r="9" s="72">
      <c r="A9" s="108">
        <f>A8+1</f>
        <v/>
      </c>
      <c r="B9" s="107" t="n">
        <v>0</v>
      </c>
      <c r="C9" s="107" t="n">
        <v>0</v>
      </c>
      <c r="D9" s="131">
        <f>IF((C9-B9)&lt;TIME(6,1,0),TIME(0,0,0),IF((C9-B9)&lt;TIME(9,31,0),$E$44,$E$45))</f>
        <v/>
      </c>
      <c r="E9" s="110">
        <f>April[[#This Row],[Ende]]-April[[#This Row],[Beginn]]-April[[#This Row],[Pause]]</f>
        <v/>
      </c>
      <c r="F9" s="110">
        <f>$F$6+SUM($E$8:April[[#This Row],[Arbeitszeit]])</f>
        <v/>
      </c>
      <c r="G9" s="111" t="n"/>
      <c r="H9" s="114">
        <f>IF(ISNUMBER(MATCH(April[[#This Row],[Bemerkung]],Setup!$X$73:$X$86,0)),0,VLOOKUP(WEEKDAY(A9,2),Wochenzeiten[],3,0))</f>
        <v/>
      </c>
      <c r="I9" s="114">
        <f>IF(ISNUMBER(LOOKUP(April[[#This Row],[Bemerkung]],Setup!$X$71:$X73)),0,April[[#This Row],[Ende]]-April[[#This Row],[Beginn]]-April[[#This Row],[Pause]]-April[[#This Row],[Berechnungshilfe1]])</f>
        <v/>
      </c>
    </row>
    <row customHeight="1" ht="12.95" r="10" s="72">
      <c r="A10" s="108">
        <f>A9+1</f>
        <v/>
      </c>
      <c r="B10" s="107" t="n">
        <v>0</v>
      </c>
      <c r="C10" s="107" t="n">
        <v>0</v>
      </c>
      <c r="D10" s="131">
        <f>IF((C10-B10)&lt;TIME(6,1,0),TIME(0,0,0),IF((C10-B10)&lt;TIME(9,31,0),$E$44,$E$45))</f>
        <v/>
      </c>
      <c r="E10" s="110">
        <f>April[[#This Row],[Ende]]-April[[#This Row],[Beginn]]-April[[#This Row],[Pause]]</f>
        <v/>
      </c>
      <c r="F10" s="110">
        <f>$F$6+SUM($E$8:April[[#This Row],[Arbeitszeit]])</f>
        <v/>
      </c>
      <c r="G10" s="137" t="n"/>
      <c r="H10" s="114">
        <f>IF(ISNUMBER(MATCH(April[[#This Row],[Bemerkung]],Setup!$X$73:$X$86,0)),0,VLOOKUP(WEEKDAY(A10,2),Wochenzeiten[],3,0))</f>
        <v/>
      </c>
      <c r="I10" s="114">
        <f>IF(ISNUMBER(LOOKUP(April[[#This Row],[Bemerkung]],Setup!$X$71:$X74)),0,April[[#This Row],[Ende]]-April[[#This Row],[Beginn]]-April[[#This Row],[Pause]]-April[[#This Row],[Berechnungshilfe1]])</f>
        <v/>
      </c>
    </row>
    <row customHeight="1" ht="12.95" r="11" s="72">
      <c r="A11" s="108">
        <f>A10+1</f>
        <v/>
      </c>
      <c r="B11" s="107" t="n">
        <v>0</v>
      </c>
      <c r="C11" s="107" t="n">
        <v>0</v>
      </c>
      <c r="D11" s="131">
        <f>IF((C11-B11)&lt;TIME(6,1,0),TIME(0,0,0),IF((C11-B11)&lt;TIME(9,31,0),$E$44,$E$45))</f>
        <v/>
      </c>
      <c r="E11" s="110">
        <f>April[[#This Row],[Ende]]-April[[#This Row],[Beginn]]-April[[#This Row],[Pause]]</f>
        <v/>
      </c>
      <c r="F11" s="110">
        <f>$F$6+SUM($E$8:April[[#This Row],[Arbeitszeit]])</f>
        <v/>
      </c>
      <c r="G11" s="111" t="n"/>
      <c r="H11" s="114">
        <f>IF(ISNUMBER(MATCH(April[[#This Row],[Bemerkung]],Setup!$X$73:$X$86,0)),0,VLOOKUP(WEEKDAY(A11,2),Wochenzeiten[],3,0))</f>
        <v/>
      </c>
      <c r="I11" s="114">
        <f>IF(ISNUMBER(LOOKUP(April[[#This Row],[Bemerkung]],Setup!$X$71:$X75)),0,April[[#This Row],[Ende]]-April[[#This Row],[Beginn]]-April[[#This Row],[Pause]]-April[[#This Row],[Berechnungshilfe1]])</f>
        <v/>
      </c>
    </row>
    <row customHeight="1" ht="12.95" r="12" s="72">
      <c r="A12" s="108">
        <f>A11+1</f>
        <v/>
      </c>
      <c r="B12" s="107" t="n">
        <v>0</v>
      </c>
      <c r="C12" s="107" t="n">
        <v>0</v>
      </c>
      <c r="D12" s="131">
        <f>IF((C12-B12)&lt;TIME(6,1,0),TIME(0,0,0),IF((C12-B12)&lt;TIME(9,31,0),$E$44,$E$45))</f>
        <v/>
      </c>
      <c r="E12" s="110">
        <f>April[[#This Row],[Ende]]-April[[#This Row],[Beginn]]-April[[#This Row],[Pause]]</f>
        <v/>
      </c>
      <c r="F12" s="110">
        <f>$F$6+SUM($E$8:April[[#This Row],[Arbeitszeit]])</f>
        <v/>
      </c>
      <c r="G12" s="111" t="n"/>
      <c r="H12" s="114">
        <f>IF(ISNUMBER(MATCH(April[[#This Row],[Bemerkung]],Setup!$X$73:$X$86,0)),0,VLOOKUP(WEEKDAY(A12,2),Wochenzeiten[],3,0))</f>
        <v/>
      </c>
      <c r="I12" s="114">
        <f>IF(ISNUMBER(LOOKUP(April[[#This Row],[Bemerkung]],Setup!$X$71:$X76)),0,April[[#This Row],[Ende]]-April[[#This Row],[Beginn]]-April[[#This Row],[Pause]]-April[[#This Row],[Berechnungshilfe1]])</f>
        <v/>
      </c>
    </row>
    <row customHeight="1" ht="12.95" r="13" s="72">
      <c r="A13" s="108">
        <f>A12+1</f>
        <v/>
      </c>
      <c r="B13" s="107" t="n">
        <v>0</v>
      </c>
      <c r="C13" s="107" t="n">
        <v>0</v>
      </c>
      <c r="D13" s="131">
        <f>IF((C13-B13)&lt;TIME(6,1,0),TIME(0,0,0),IF((C13-B13)&lt;TIME(9,31,0),$E$44,$E$45))</f>
        <v/>
      </c>
      <c r="E13" s="110">
        <f>April[[#This Row],[Ende]]-April[[#This Row],[Beginn]]-April[[#This Row],[Pause]]</f>
        <v/>
      </c>
      <c r="F13" s="110">
        <f>$F$6+SUM($E$8:April[[#This Row],[Arbeitszeit]])</f>
        <v/>
      </c>
      <c r="G13" s="137" t="n"/>
      <c r="H13" s="114">
        <f>IF(ISNUMBER(MATCH(April[[#This Row],[Bemerkung]],Setup!$X$73:$X$86,0)),0,VLOOKUP(WEEKDAY(A13,2),Wochenzeiten[],3,0))</f>
        <v/>
      </c>
      <c r="I13" s="114">
        <f>IF(ISNUMBER(LOOKUP(April[[#This Row],[Bemerkung]],Setup!$X$71:$X77)),0,April[[#This Row],[Ende]]-April[[#This Row],[Beginn]]-April[[#This Row],[Pause]]-April[[#This Row],[Berechnungshilfe1]])</f>
        <v/>
      </c>
    </row>
    <row customHeight="1" ht="12.95" r="14" s="72">
      <c r="A14" s="108">
        <f>A13+1</f>
        <v/>
      </c>
      <c r="B14" s="107" t="n">
        <v>0</v>
      </c>
      <c r="C14" s="107" t="n">
        <v>0</v>
      </c>
      <c r="D14" s="131">
        <f>IF((C14-B14)&lt;TIME(6,1,0),TIME(0,0,0),IF((C14-B14)&lt;TIME(9,31,0),$E$44,$E$45))</f>
        <v/>
      </c>
      <c r="E14" s="110">
        <f>April[[#This Row],[Ende]]-April[[#This Row],[Beginn]]-April[[#This Row],[Pause]]</f>
        <v/>
      </c>
      <c r="F14" s="110">
        <f>$F$6+SUM($E$8:April[[#This Row],[Arbeitszeit]])</f>
        <v/>
      </c>
      <c r="G14" s="111" t="n"/>
      <c r="H14" s="114">
        <f>IF(ISNUMBER(MATCH(April[[#This Row],[Bemerkung]],Setup!$X$73:$X$86,0)),0,VLOOKUP(WEEKDAY(A14,2),Wochenzeiten[],3,0))</f>
        <v/>
      </c>
      <c r="I14" s="114">
        <f>IF(ISNUMBER(LOOKUP(April[[#This Row],[Bemerkung]],Setup!$X$71:$X79)),0,April[[#This Row],[Ende]]-April[[#This Row],[Beginn]]-April[[#This Row],[Pause]]-April[[#This Row],[Berechnungshilfe1]])</f>
        <v/>
      </c>
    </row>
    <row customHeight="1" ht="12.95" r="15" s="72">
      <c r="A15" s="108">
        <f>A14+1</f>
        <v/>
      </c>
      <c r="B15" s="107" t="n">
        <v>0</v>
      </c>
      <c r="C15" s="107" t="n">
        <v>0</v>
      </c>
      <c r="D15" s="131">
        <f>IF((C15-B15)&lt;TIME(6,1,0),TIME(0,0,0),IF((C15-B15)&lt;TIME(9,31,0),$E$44,$E$45))</f>
        <v/>
      </c>
      <c r="E15" s="110">
        <f>April[[#This Row],[Ende]]-April[[#This Row],[Beginn]]-April[[#This Row],[Pause]]</f>
        <v/>
      </c>
      <c r="F15" s="110">
        <f>$F$6+SUM($E$8:April[[#This Row],[Arbeitszeit]])</f>
        <v/>
      </c>
      <c r="G15" s="111" t="n"/>
      <c r="H15" s="114">
        <f>IF(ISNUMBER(MATCH(April[[#This Row],[Bemerkung]],Setup!$X$73:$X$86,0)),0,VLOOKUP(WEEKDAY(A15,2),Wochenzeiten[],3,0))</f>
        <v/>
      </c>
      <c r="I15" s="114">
        <f>IF(ISNUMBER(LOOKUP(April[[#This Row],[Bemerkung]],Setup!$X$71:$X80)),0,April[[#This Row],[Ende]]-April[[#This Row],[Beginn]]-April[[#This Row],[Pause]]-April[[#This Row],[Berechnungshilfe1]])</f>
        <v/>
      </c>
    </row>
    <row customHeight="1" ht="12.95" r="16" s="72">
      <c r="A16" s="108">
        <f>A15+1</f>
        <v/>
      </c>
      <c r="B16" s="107" t="n">
        <v>0</v>
      </c>
      <c r="C16" s="107" t="n">
        <v>0</v>
      </c>
      <c r="D16" s="131">
        <f>IF((C16-B16)&lt;TIME(6,1,0),TIME(0,0,0),IF((C16-B16)&lt;TIME(9,31,0),$E$44,$E$45))</f>
        <v/>
      </c>
      <c r="E16" s="110">
        <f>April[[#This Row],[Ende]]-April[[#This Row],[Beginn]]-April[[#This Row],[Pause]]</f>
        <v/>
      </c>
      <c r="F16" s="110">
        <f>$F$6+SUM($E$8:April[[#This Row],[Arbeitszeit]])</f>
        <v/>
      </c>
      <c r="G16" s="111" t="n"/>
      <c r="H16" s="114">
        <f>IF(ISNUMBER(MATCH(April[[#This Row],[Bemerkung]],Setup!$X$73:$X$86,0)),0,VLOOKUP(WEEKDAY(A16,2),Wochenzeiten[],3,0))</f>
        <v/>
      </c>
      <c r="I16" s="114">
        <f>IF(ISNUMBER(LOOKUP(April[[#This Row],[Bemerkung]],Setup!$X$71:$X81)),0,April[[#This Row],[Ende]]-April[[#This Row],[Beginn]]-April[[#This Row],[Pause]]-April[[#This Row],[Berechnungshilfe1]])</f>
        <v/>
      </c>
    </row>
    <row customHeight="1" ht="12.95" r="17" s="72">
      <c r="A17" s="108">
        <f>A16+1</f>
        <v/>
      </c>
      <c r="B17" s="107" t="n">
        <v>0</v>
      </c>
      <c r="C17" s="107" t="n">
        <v>0</v>
      </c>
      <c r="D17" s="131">
        <f>IF((C17-B17)&lt;TIME(6,1,0),TIME(0,0,0),IF((C17-B17)&lt;TIME(9,31,0),$E$44,$E$45))</f>
        <v/>
      </c>
      <c r="E17" s="110">
        <f>April[[#This Row],[Ende]]-April[[#This Row],[Beginn]]-April[[#This Row],[Pause]]</f>
        <v/>
      </c>
      <c r="F17" s="110">
        <f>$F$6+SUM($E$8:April[[#This Row],[Arbeitszeit]])</f>
        <v/>
      </c>
      <c r="G17" s="111" t="n"/>
      <c r="H17" s="114">
        <f>IF(ISNUMBER(MATCH(April[[#This Row],[Bemerkung]],Setup!$X$73:$X$86,0)),0,VLOOKUP(WEEKDAY(A17,2),Wochenzeiten[],3,0))</f>
        <v/>
      </c>
      <c r="I17" s="114">
        <f>IF(ISNUMBER(LOOKUP(April[[#This Row],[Bemerkung]],Setup!$X$71:$X82)),0,April[[#This Row],[Ende]]-April[[#This Row],[Beginn]]-April[[#This Row],[Pause]]-April[[#This Row],[Berechnungshilfe1]])</f>
        <v/>
      </c>
    </row>
    <row customHeight="1" ht="12.95" r="18" s="72">
      <c r="A18" s="108">
        <f>A17+1</f>
        <v/>
      </c>
      <c r="B18" s="107" t="n">
        <v>0</v>
      </c>
      <c r="C18" s="107" t="n">
        <v>0</v>
      </c>
      <c r="D18" s="131">
        <f>IF((C18-B18)&lt;TIME(6,1,0),TIME(0,0,0),IF((C18-B18)&lt;TIME(9,31,0),$E$44,$E$45))</f>
        <v/>
      </c>
      <c r="E18" s="110">
        <f>April[[#This Row],[Ende]]-April[[#This Row],[Beginn]]-April[[#This Row],[Pause]]</f>
        <v/>
      </c>
      <c r="F18" s="110">
        <f>$F$6+SUM($E$8:April[[#This Row],[Arbeitszeit]])</f>
        <v/>
      </c>
      <c r="G18" s="111" t="n"/>
      <c r="H18" s="114">
        <f>IF(ISNUMBER(MATCH(April[[#This Row],[Bemerkung]],Setup!$X$73:$X$86,0)),0,VLOOKUP(WEEKDAY(A18,2),Wochenzeiten[],3,0))</f>
        <v/>
      </c>
      <c r="I18" s="114">
        <f>IF(ISNUMBER(LOOKUP(April[[#This Row],[Bemerkung]],Setup!$X$71:$X83)),0,April[[#This Row],[Ende]]-April[[#This Row],[Beginn]]-April[[#This Row],[Pause]]-April[[#This Row],[Berechnungshilfe1]])</f>
        <v/>
      </c>
    </row>
    <row customHeight="1" ht="12.95" r="19" s="72">
      <c r="A19" s="108">
        <f>A18+1</f>
        <v/>
      </c>
      <c r="B19" s="107" t="n">
        <v>0</v>
      </c>
      <c r="C19" s="107" t="n">
        <v>0</v>
      </c>
      <c r="D19" s="131">
        <f>IF((C19-B19)&lt;TIME(6,1,0),TIME(0,0,0),IF((C19-B19)&lt;TIME(9,31,0),$E$44,$E$45))</f>
        <v/>
      </c>
      <c r="E19" s="110">
        <f>April[[#This Row],[Ende]]-April[[#This Row],[Beginn]]-April[[#This Row],[Pause]]</f>
        <v/>
      </c>
      <c r="F19" s="110">
        <f>$F$6+SUM($E$8:April[[#This Row],[Arbeitszeit]])</f>
        <v/>
      </c>
      <c r="G19" s="111" t="n"/>
      <c r="H19" s="114">
        <f>IF(ISNUMBER(MATCH(April[[#This Row],[Bemerkung]],Setup!$X$73:$X$86,0)),0,VLOOKUP(WEEKDAY(A19,2),Wochenzeiten[],3,0))</f>
        <v/>
      </c>
      <c r="I19" s="114">
        <f>IF(ISNUMBER(LOOKUP(April[[#This Row],[Bemerkung]],Setup!$X$71:$X84)),0,April[[#This Row],[Ende]]-April[[#This Row],[Beginn]]-April[[#This Row],[Pause]]-April[[#This Row],[Berechnungshilfe1]])</f>
        <v/>
      </c>
    </row>
    <row customHeight="1" ht="12.95" r="20" s="72">
      <c r="A20" s="108">
        <f>A19+1</f>
        <v/>
      </c>
      <c r="B20" s="107" t="n">
        <v>0</v>
      </c>
      <c r="C20" s="107" t="n">
        <v>0</v>
      </c>
      <c r="D20" s="131">
        <f>IF((C20-B20)&lt;TIME(6,1,0),TIME(0,0,0),IF((C20-B20)&lt;TIME(9,31,0),$E$44,$E$45))</f>
        <v/>
      </c>
      <c r="E20" s="110">
        <f>April[[#This Row],[Ende]]-April[[#This Row],[Beginn]]-April[[#This Row],[Pause]]</f>
        <v/>
      </c>
      <c r="F20" s="110">
        <f>$F$6+SUM($E$8:April[[#This Row],[Arbeitszeit]])</f>
        <v/>
      </c>
      <c r="G20" s="111" t="n"/>
      <c r="H20" s="114">
        <f>IF(ISNUMBER(MATCH(April[[#This Row],[Bemerkung]],Setup!$X$73:$X$86,0)),0,VLOOKUP(WEEKDAY(A20,2),Wochenzeiten[],3,0))</f>
        <v/>
      </c>
      <c r="I20" s="114">
        <f>IF(ISNUMBER(LOOKUP(April[[#This Row],[Bemerkung]],Setup!$X$71:$X85)),0,April[[#This Row],[Ende]]-April[[#This Row],[Beginn]]-April[[#This Row],[Pause]]-April[[#This Row],[Berechnungshilfe1]])</f>
        <v/>
      </c>
    </row>
    <row customHeight="1" ht="12.95" r="21" s="72">
      <c r="A21" s="108">
        <f>A20+1</f>
        <v/>
      </c>
      <c r="B21" s="107" t="n">
        <v>0</v>
      </c>
      <c r="C21" s="107" t="n">
        <v>0</v>
      </c>
      <c r="D21" s="131">
        <f>IF((C21-B21)&lt;TIME(6,1,0),TIME(0,0,0),IF((C21-B21)&lt;TIME(9,31,0),$E$44,$E$45))</f>
        <v/>
      </c>
      <c r="E21" s="110">
        <f>April[[#This Row],[Ende]]-April[[#This Row],[Beginn]]-April[[#This Row],[Pause]]</f>
        <v/>
      </c>
      <c r="F21" s="110">
        <f>$F$6+SUM($E$8:April[[#This Row],[Arbeitszeit]])</f>
        <v/>
      </c>
      <c r="H21" s="114">
        <f>IF(ISNUMBER(MATCH(April[[#This Row],[Bemerkung]],Setup!$X$73:$X$86,0)),0,VLOOKUP(WEEKDAY(A21,2),Wochenzeiten[],3,0))</f>
        <v/>
      </c>
      <c r="I21" s="114">
        <f>IF(ISNUMBER(LOOKUP(April[[#This Row],[Bemerkung]],Setup!$X$71:$X86)),0,April[[#This Row],[Ende]]-April[[#This Row],[Beginn]]-April[[#This Row],[Pause]]-April[[#This Row],[Berechnungshilfe1]])</f>
        <v/>
      </c>
    </row>
    <row customHeight="1" ht="12.95" r="22" s="72">
      <c r="A22" s="108">
        <f>A21+1</f>
        <v/>
      </c>
      <c r="B22" s="107" t="n">
        <v>0</v>
      </c>
      <c r="C22" s="107" t="n">
        <v>0</v>
      </c>
      <c r="D22" s="131">
        <f>IF((C22-B22)&lt;TIME(6,1,0),TIME(0,0,0),IF((C22-B22)&lt;TIME(9,31,0),$E$44,$E$45))</f>
        <v/>
      </c>
      <c r="E22" s="110">
        <f>April[[#This Row],[Ende]]-April[[#This Row],[Beginn]]-April[[#This Row],[Pause]]</f>
        <v/>
      </c>
      <c r="F22" s="110">
        <f>$F$6+SUM($E$8:April[[#This Row],[Arbeitszeit]])</f>
        <v/>
      </c>
      <c r="G22" s="111" t="n"/>
      <c r="H22" s="114">
        <f>IF(ISNUMBER(MATCH(April[[#This Row],[Bemerkung]],Setup!$X$73:$X$86,0)),0,VLOOKUP(WEEKDAY(A22,2),Wochenzeiten[],3,0))</f>
        <v/>
      </c>
      <c r="I22" s="114">
        <f>IF(ISNUMBER(LOOKUP(April[[#This Row],[Bemerkung]],Setup!$X$71:$X87)),0,April[[#This Row],[Ende]]-April[[#This Row],[Beginn]]-April[[#This Row],[Pause]]-April[[#This Row],[Berechnungshilfe1]])</f>
        <v/>
      </c>
    </row>
    <row customHeight="1" ht="12.95" r="23" s="72">
      <c r="A23" s="108">
        <f>A22+1</f>
        <v/>
      </c>
      <c r="B23" s="107" t="n">
        <v>0</v>
      </c>
      <c r="C23" s="107" t="n">
        <v>0</v>
      </c>
      <c r="D23" s="131">
        <f>IF((C23-B23)&lt;TIME(6,1,0),TIME(0,0,0),IF((C23-B23)&lt;TIME(9,31,0),$E$44,$E$45))</f>
        <v/>
      </c>
      <c r="E23" s="110">
        <f>April[[#This Row],[Ende]]-April[[#This Row],[Beginn]]-April[[#This Row],[Pause]]</f>
        <v/>
      </c>
      <c r="F23" s="110">
        <f>$F$6+SUM($E$8:April[[#This Row],[Arbeitszeit]])</f>
        <v/>
      </c>
      <c r="G23" s="111" t="n"/>
      <c r="H23" s="114">
        <f>IF(ISNUMBER(MATCH(April[[#This Row],[Bemerkung]],Setup!$X$73:$X$86,0)),0,VLOOKUP(WEEKDAY(A23,2),Wochenzeiten[],3,0))</f>
        <v/>
      </c>
      <c r="I23" s="114">
        <f>IF(ISNUMBER(LOOKUP(April[[#This Row],[Bemerkung]],Setup!$X$71:$X87)),0,April[[#This Row],[Ende]]-April[[#This Row],[Beginn]]-April[[#This Row],[Pause]]-April[[#This Row],[Berechnungshilfe1]])</f>
        <v/>
      </c>
    </row>
    <row customHeight="1" ht="12.95" r="24" s="72">
      <c r="A24" s="108">
        <f>A23+1</f>
        <v/>
      </c>
      <c r="B24" s="107" t="n">
        <v>0</v>
      </c>
      <c r="C24" s="107" t="n">
        <v>0</v>
      </c>
      <c r="D24" s="131">
        <f>IF((C24-B24)&lt;TIME(6,1,0),TIME(0,0,0),IF((C24-B24)&lt;TIME(9,31,0),$E$44,$E$45))</f>
        <v/>
      </c>
      <c r="E24" s="110">
        <f>April[[#This Row],[Ende]]-April[[#This Row],[Beginn]]-April[[#This Row],[Pause]]</f>
        <v/>
      </c>
      <c r="F24" s="110">
        <f>$F$6+SUM($E$8:April[[#This Row],[Arbeitszeit]])</f>
        <v/>
      </c>
      <c r="G24" s="111" t="n"/>
      <c r="H24" s="114">
        <f>IF(ISNUMBER(MATCH(April[[#This Row],[Bemerkung]],Setup!$X$73:$X$86,0)),0,VLOOKUP(WEEKDAY(A24,2),Wochenzeiten[],3,0))</f>
        <v/>
      </c>
      <c r="I24" s="114">
        <f>IF(ISNUMBER(LOOKUP(April[[#This Row],[Bemerkung]],Setup!$X$71:$X88)),0,April[[#This Row],[Ende]]-April[[#This Row],[Beginn]]-April[[#This Row],[Pause]]-April[[#This Row],[Berechnungshilfe1]])</f>
        <v/>
      </c>
    </row>
    <row customHeight="1" ht="12.95" r="25" s="72">
      <c r="A25" s="108">
        <f>A24+1</f>
        <v/>
      </c>
      <c r="B25" s="107" t="n">
        <v>0</v>
      </c>
      <c r="C25" s="107" t="n">
        <v>0</v>
      </c>
      <c r="D25" s="131">
        <f>IF((C25-B25)&lt;TIME(6,1,0),TIME(0,0,0),IF((C25-B25)&lt;TIME(9,31,0),$E$44,$E$45))</f>
        <v/>
      </c>
      <c r="E25" s="110">
        <f>April[[#This Row],[Ende]]-April[[#This Row],[Beginn]]-April[[#This Row],[Pause]]</f>
        <v/>
      </c>
      <c r="F25" s="110">
        <f>$F$6+SUM($E$8:April[[#This Row],[Arbeitszeit]])</f>
        <v/>
      </c>
      <c r="G25" s="111" t="n"/>
      <c r="H25" s="114">
        <f>IF(ISNUMBER(MATCH(April[[#This Row],[Bemerkung]],Setup!$X$73:$X$86,0)),0,VLOOKUP(WEEKDAY(A25,2),Wochenzeiten[],3,0))</f>
        <v/>
      </c>
      <c r="I25" s="114">
        <f>IF(ISNUMBER(LOOKUP(April[[#This Row],[Bemerkung]],Setup!$X$71:$X89)),0,April[[#This Row],[Ende]]-April[[#This Row],[Beginn]]-April[[#This Row],[Pause]]-April[[#This Row],[Berechnungshilfe1]])</f>
        <v/>
      </c>
    </row>
    <row customHeight="1" ht="12.95" r="26" s="72">
      <c r="A26" s="108">
        <f>A25+1</f>
        <v/>
      </c>
      <c r="B26" s="107" t="n">
        <v>0</v>
      </c>
      <c r="C26" s="107" t="n">
        <v>0</v>
      </c>
      <c r="D26" s="131">
        <f>IF((C26-B26)&lt;TIME(6,1,0),TIME(0,0,0),IF((C26-B26)&lt;TIME(9,31,0),$E$44,$E$45))</f>
        <v/>
      </c>
      <c r="E26" s="110">
        <f>April[[#This Row],[Ende]]-April[[#This Row],[Beginn]]-April[[#This Row],[Pause]]</f>
        <v/>
      </c>
      <c r="F26" s="110">
        <f>$F$6+SUM($E$8:April[[#This Row],[Arbeitszeit]])</f>
        <v/>
      </c>
      <c r="G26" s="111" t="n"/>
      <c r="H26" s="114">
        <f>IF(ISNUMBER(MATCH(April[[#This Row],[Bemerkung]],Setup!$X$73:$X$86,0)),0,VLOOKUP(WEEKDAY(A26,2),Wochenzeiten[],3,0))</f>
        <v/>
      </c>
      <c r="I26" s="114">
        <f>IF(ISNUMBER(LOOKUP(April[[#This Row],[Bemerkung]],Setup!$X$71:$X90)),0,April[[#This Row],[Ende]]-April[[#This Row],[Beginn]]-April[[#This Row],[Pause]]-April[[#This Row],[Berechnungshilfe1]])</f>
        <v/>
      </c>
    </row>
    <row customHeight="1" ht="12.95" r="27" s="72">
      <c r="A27" s="108">
        <f>A26+1</f>
        <v/>
      </c>
      <c r="B27" s="107" t="n">
        <v>0</v>
      </c>
      <c r="C27" s="107" t="n">
        <v>0</v>
      </c>
      <c r="D27" s="131">
        <f>IF((C27-B27)&lt;TIME(6,1,0),TIME(0,0,0),IF((C27-B27)&lt;TIME(9,31,0),$E$44,$E$45))</f>
        <v/>
      </c>
      <c r="E27" s="110">
        <f>April[[#This Row],[Ende]]-April[[#This Row],[Beginn]]-April[[#This Row],[Pause]]</f>
        <v/>
      </c>
      <c r="F27" s="110">
        <f>$F$6+SUM($E$8:April[[#This Row],[Arbeitszeit]])</f>
        <v/>
      </c>
      <c r="G27" s="111" t="n"/>
      <c r="H27" s="114">
        <f>IF(ISNUMBER(MATCH(April[[#This Row],[Bemerkung]],Setup!$X$73:$X$86,0)),0,VLOOKUP(WEEKDAY(A27,2),Wochenzeiten[],3,0))</f>
        <v/>
      </c>
      <c r="I27" s="114">
        <f>IF(ISNUMBER(LOOKUP(April[[#This Row],[Bemerkung]],Setup!$X$71:$X91)),0,April[[#This Row],[Ende]]-April[[#This Row],[Beginn]]-April[[#This Row],[Pause]]-April[[#This Row],[Berechnungshilfe1]])</f>
        <v/>
      </c>
    </row>
    <row customHeight="1" ht="12.95" r="28" s="72">
      <c r="A28" s="108">
        <f>A27+1</f>
        <v/>
      </c>
      <c r="B28" s="107" t="n">
        <v>0</v>
      </c>
      <c r="C28" s="107" t="n">
        <v>0</v>
      </c>
      <c r="D28" s="131">
        <f>IF((C28-B28)&lt;TIME(6,1,0),TIME(0,0,0),IF((C28-B28)&lt;TIME(9,31,0),$E$44,$E$45))</f>
        <v/>
      </c>
      <c r="E28" s="110">
        <f>April[[#This Row],[Ende]]-April[[#This Row],[Beginn]]-April[[#This Row],[Pause]]</f>
        <v/>
      </c>
      <c r="F28" s="110">
        <f>$F$6+SUM($E$8:April[[#This Row],[Arbeitszeit]])</f>
        <v/>
      </c>
      <c r="G28" s="111" t="n"/>
      <c r="H28" s="114">
        <f>IF(ISNUMBER(MATCH(April[[#This Row],[Bemerkung]],Setup!$X$73:$X$86,0)),0,VLOOKUP(WEEKDAY(A28,2),Wochenzeiten[],3,0))</f>
        <v/>
      </c>
      <c r="I28" s="114">
        <f>IF(ISNUMBER(LOOKUP(April[[#This Row],[Bemerkung]],Setup!$X$71:$X92)),0,April[[#This Row],[Ende]]-April[[#This Row],[Beginn]]-April[[#This Row],[Pause]]-April[[#This Row],[Berechnungshilfe1]])</f>
        <v/>
      </c>
    </row>
    <row customHeight="1" ht="12.95" r="29" s="72">
      <c r="A29" s="108">
        <f>A28+1</f>
        <v/>
      </c>
      <c r="B29" s="107" t="n">
        <v>0</v>
      </c>
      <c r="C29" s="107" t="n">
        <v>0</v>
      </c>
      <c r="D29" s="131">
        <f>IF((C29-B29)&lt;TIME(6,1,0),TIME(0,0,0),IF((C29-B29)&lt;TIME(9,31,0),$E$44,$E$45))</f>
        <v/>
      </c>
      <c r="E29" s="110">
        <f>April[[#This Row],[Ende]]-April[[#This Row],[Beginn]]-April[[#This Row],[Pause]]</f>
        <v/>
      </c>
      <c r="F29" s="110">
        <f>$F$6+SUM($E$8:April[[#This Row],[Arbeitszeit]])</f>
        <v/>
      </c>
      <c r="G29" s="111" t="n"/>
      <c r="H29" s="114">
        <f>IF(ISNUMBER(MATCH(April[[#This Row],[Bemerkung]],Setup!$X$73:$X$86,0)),0,VLOOKUP(WEEKDAY(A29,2),Wochenzeiten[],3,0))</f>
        <v/>
      </c>
      <c r="I29" s="114">
        <f>IF(ISNUMBER(LOOKUP(April[[#This Row],[Bemerkung]],Setup!$X$71:$X93)),0,April[[#This Row],[Ende]]-April[[#This Row],[Beginn]]-April[[#This Row],[Pause]]-April[[#This Row],[Berechnungshilfe1]])</f>
        <v/>
      </c>
    </row>
    <row customHeight="1" ht="12.95" r="30" s="72">
      <c r="A30" s="108">
        <f>A29+1</f>
        <v/>
      </c>
      <c r="B30" s="107" t="n">
        <v>0</v>
      </c>
      <c r="C30" s="107" t="n">
        <v>0</v>
      </c>
      <c r="D30" s="131">
        <f>IF((C30-B30)&lt;TIME(6,1,0),TIME(0,0,0),IF((C30-B30)&lt;TIME(9,31,0),$E$44,$E$45))</f>
        <v/>
      </c>
      <c r="E30" s="110">
        <f>April[[#This Row],[Ende]]-April[[#This Row],[Beginn]]-April[[#This Row],[Pause]]</f>
        <v/>
      </c>
      <c r="F30" s="110">
        <f>$F$6+SUM($E$8:April[[#This Row],[Arbeitszeit]])</f>
        <v/>
      </c>
      <c r="G30" s="111" t="n"/>
      <c r="H30" s="114">
        <f>IF(ISNUMBER(MATCH(April[[#This Row],[Bemerkung]],Setup!$X$73:$X$86,0)),0,VLOOKUP(WEEKDAY(A30,2),Wochenzeiten[],3,0))</f>
        <v/>
      </c>
      <c r="I30" s="114">
        <f>IF(ISNUMBER(LOOKUP(April[[#This Row],[Bemerkung]],Setup!$X$71:$X94)),0,April[[#This Row],[Ende]]-April[[#This Row],[Beginn]]-April[[#This Row],[Pause]]-April[[#This Row],[Berechnungshilfe1]])</f>
        <v/>
      </c>
    </row>
    <row customHeight="1" ht="12.95" r="31" s="72">
      <c r="A31" s="108">
        <f>A30+1</f>
        <v/>
      </c>
      <c r="B31" s="107" t="n">
        <v>0</v>
      </c>
      <c r="C31" s="107" t="n">
        <v>0</v>
      </c>
      <c r="D31" s="131">
        <f>IF((C31-B31)&lt;TIME(6,1,0),TIME(0,0,0),IF((C31-B31)&lt;TIME(9,31,0),$E$44,$E$45))</f>
        <v/>
      </c>
      <c r="E31" s="110">
        <f>April[[#This Row],[Ende]]-April[[#This Row],[Beginn]]-April[[#This Row],[Pause]]</f>
        <v/>
      </c>
      <c r="F31" s="110">
        <f>$F$6+SUM($E$8:April[[#This Row],[Arbeitszeit]])</f>
        <v/>
      </c>
      <c r="G31" s="111" t="n"/>
      <c r="H31" s="114">
        <f>IF(ISNUMBER(MATCH(April[[#This Row],[Bemerkung]],Setup!$X$73:$X$86,0)),0,VLOOKUP(WEEKDAY(A31,2),Wochenzeiten[],3,0))</f>
        <v/>
      </c>
      <c r="I31" s="114">
        <f>IF(ISNUMBER(LOOKUP(April[[#This Row],[Bemerkung]],Setup!$X$71:$X95)),0,April[[#This Row],[Ende]]-April[[#This Row],[Beginn]]-April[[#This Row],[Pause]]-April[[#This Row],[Berechnungshilfe1]])</f>
        <v/>
      </c>
    </row>
    <row customHeight="1" ht="12.95" r="32" s="72">
      <c r="A32" s="108">
        <f>A31+1</f>
        <v/>
      </c>
      <c r="B32" s="107" t="n">
        <v>0</v>
      </c>
      <c r="C32" s="107" t="n">
        <v>0</v>
      </c>
      <c r="D32" s="131">
        <f>IF((C32-B32)&lt;TIME(6,1,0),TIME(0,0,0),IF((C32-B32)&lt;TIME(9,31,0),$E$44,$E$45))</f>
        <v/>
      </c>
      <c r="E32" s="110">
        <f>April[[#This Row],[Ende]]-April[[#This Row],[Beginn]]-April[[#This Row],[Pause]]</f>
        <v/>
      </c>
      <c r="F32" s="110">
        <f>$F$6+SUM($E$8:April[[#This Row],[Arbeitszeit]])</f>
        <v/>
      </c>
      <c r="G32" s="111" t="n"/>
      <c r="H32" s="114">
        <f>IF(ISNUMBER(MATCH(April[[#This Row],[Bemerkung]],Setup!$X$73:$X$86,0)),0,VLOOKUP(WEEKDAY(A32,2),Wochenzeiten[],3,0))</f>
        <v/>
      </c>
      <c r="I32" s="114">
        <f>IF(ISNUMBER(LOOKUP(April[[#This Row],[Bemerkung]],Setup!$X$71:$X96)),0,April[[#This Row],[Ende]]-April[[#This Row],[Beginn]]-April[[#This Row],[Pause]]-April[[#This Row],[Berechnungshilfe1]])</f>
        <v/>
      </c>
    </row>
    <row customHeight="1" ht="12.95" r="33" s="72">
      <c r="A33" s="108">
        <f>A32+1</f>
        <v/>
      </c>
      <c r="B33" s="107" t="n">
        <v>0</v>
      </c>
      <c r="C33" s="107" t="n">
        <v>0</v>
      </c>
      <c r="D33" s="131">
        <f>IF((C33-B33)&lt;TIME(6,1,0),TIME(0,0,0),IF((C33-B33)&lt;TIME(9,31,0),$E$44,$E$45))</f>
        <v/>
      </c>
      <c r="E33" s="110">
        <f>April[[#This Row],[Ende]]-April[[#This Row],[Beginn]]-April[[#This Row],[Pause]]</f>
        <v/>
      </c>
      <c r="F33" s="110">
        <f>$F$6+SUM($E$8:April[[#This Row],[Arbeitszeit]])</f>
        <v/>
      </c>
      <c r="G33" s="111" t="n"/>
      <c r="H33" s="114">
        <f>IF(ISNUMBER(MATCH(April[[#This Row],[Bemerkung]],Setup!$X$73:$X$86,0)),0,VLOOKUP(WEEKDAY(A33,2),Wochenzeiten[],3,0))</f>
        <v/>
      </c>
      <c r="I33" s="114">
        <f>IF(ISNUMBER(LOOKUP(April[[#This Row],[Bemerkung]],Setup!$X$71:$X97)),0,April[[#This Row],[Ende]]-April[[#This Row],[Beginn]]-April[[#This Row],[Pause]]-April[[#This Row],[Berechnungshilfe1]])</f>
        <v/>
      </c>
    </row>
    <row customHeight="1" ht="12.95" r="34" s="72">
      <c r="A34" s="108">
        <f>A33+1</f>
        <v/>
      </c>
      <c r="B34" s="107" t="n">
        <v>0</v>
      </c>
      <c r="C34" s="107" t="n">
        <v>0</v>
      </c>
      <c r="D34" s="131">
        <f>IF((C34-B34)&lt;TIME(6,1,0),TIME(0,0,0),IF((C34-B34)&lt;TIME(9,31,0),$E$44,$E$45))</f>
        <v/>
      </c>
      <c r="E34" s="110">
        <f>April[[#This Row],[Ende]]-April[[#This Row],[Beginn]]-April[[#This Row],[Pause]]</f>
        <v/>
      </c>
      <c r="F34" s="110">
        <f>$F$6+SUM($E$8:April[[#This Row],[Arbeitszeit]])</f>
        <v/>
      </c>
      <c r="G34" s="111" t="n"/>
      <c r="H34" s="114">
        <f>IF(ISNUMBER(MATCH(April[[#This Row],[Bemerkung]],Setup!$X$73:$X$86,0)),0,VLOOKUP(WEEKDAY(A34,2),Wochenzeiten[],3,0))</f>
        <v/>
      </c>
      <c r="I34" s="114">
        <f>IF(ISNUMBER(LOOKUP(April[[#This Row],[Bemerkung]],Setup!$X$71:$X98)),0,April[[#This Row],[Ende]]-April[[#This Row],[Beginn]]-April[[#This Row],[Pause]]-April[[#This Row],[Berechnungshilfe1]])</f>
        <v/>
      </c>
    </row>
    <row customHeight="1" ht="12.75" r="35" s="72">
      <c r="A35" s="108">
        <f>A34+1</f>
        <v/>
      </c>
      <c r="B35" s="107" t="n">
        <v>0</v>
      </c>
      <c r="C35" s="107" t="n">
        <v>0</v>
      </c>
      <c r="D35" s="131">
        <f>IF((C35-B35)&lt;TIME(6,1,0),TIME(0,0,0),IF((C35-B35)&lt;TIME(9,31,0),$E$44,$E$45))</f>
        <v/>
      </c>
      <c r="E35" s="110">
        <f>April[[#This Row],[Ende]]-April[[#This Row],[Beginn]]-April[[#This Row],[Pause]]</f>
        <v/>
      </c>
      <c r="F35" s="110">
        <f>$F$6+SUM($E$8:April[[#This Row],[Arbeitszeit]])</f>
        <v/>
      </c>
      <c r="G35" s="111" t="n"/>
      <c r="H35" s="114">
        <f>IF(ISNUMBER(MATCH(April[[#This Row],[Bemerkung]],Setup!$X$73:$X$86,0)),0,VLOOKUP(WEEKDAY(A35,2),Wochenzeiten[],3,0))</f>
        <v/>
      </c>
      <c r="I35" s="114">
        <f>IF(ISNUMBER(LOOKUP(April[[#This Row],[Bemerkung]],Setup!$X$71:$X99)),0,April[[#This Row],[Ende]]-April[[#This Row],[Beginn]]-April[[#This Row],[Pause]]-April[[#This Row],[Berechnungshilfe1]])</f>
        <v/>
      </c>
    </row>
    <row customHeight="1" ht="12.75" r="36" s="72">
      <c r="A36" s="108">
        <f>A35+1</f>
        <v/>
      </c>
      <c r="B36" s="107" t="n">
        <v>0</v>
      </c>
      <c r="C36" s="107" t="n">
        <v>0</v>
      </c>
      <c r="D36" s="131">
        <f>IF((C36-B36)&lt;TIME(6,1,0),TIME(0,0,0),IF((C36-B36)&lt;TIME(9,31,0),$E$44,$E$45))</f>
        <v/>
      </c>
      <c r="E36" s="110">
        <f>April[[#This Row],[Ende]]-April[[#This Row],[Beginn]]-April[[#This Row],[Pause]]</f>
        <v/>
      </c>
      <c r="F36" s="110">
        <f>$F$6+SUM($E$8:April[[#This Row],[Arbeitszeit]])</f>
        <v/>
      </c>
      <c r="G36" s="111" t="n"/>
      <c r="H36" s="114">
        <f>IF(ISNUMBER(MATCH(April[[#This Row],[Bemerkung]],Setup!$X$73:$X$86,0)),0,VLOOKUP(WEEKDAY(A36,2),Wochenzeiten[],3,0))</f>
        <v/>
      </c>
      <c r="I36" s="114">
        <f>IF(ISNUMBER(LOOKUP(April[[#This Row],[Bemerkung]],Setup!$X$71:$X100)),0,April[[#This Row],[Ende]]-April[[#This Row],[Beginn]]-April[[#This Row],[Pause]]-April[[#This Row],[Berechnungshilfe1]])</f>
        <v/>
      </c>
    </row>
    <row customHeight="1" ht="12.75" r="37" s="72">
      <c r="A37" s="108">
        <f>A36+1</f>
        <v/>
      </c>
      <c r="B37" s="107" t="n">
        <v>0</v>
      </c>
      <c r="C37" s="107" t="n">
        <v>0</v>
      </c>
      <c r="D37" s="131">
        <f>IF((C37-B37)&lt;TIME(6,1,0),TIME(0,0,0),IF((C37-B37)&lt;TIME(9,31,0),$E$44,$E$45))</f>
        <v/>
      </c>
      <c r="E37" s="110">
        <f>April[[#This Row],[Ende]]-April[[#This Row],[Beginn]]-April[[#This Row],[Pause]]</f>
        <v/>
      </c>
      <c r="F37" s="110">
        <f>$F$6+SUM($E$8:April[[#This Row],[Arbeitszeit]])</f>
        <v/>
      </c>
      <c r="G37" s="111" t="n"/>
      <c r="H37" s="114">
        <f>IF(ISNUMBER(MATCH(April[[#This Row],[Bemerkung]],Setup!$X$73:$X$86,0)),0,VLOOKUP(WEEKDAY(A37,2),Wochenzeiten[],3,0))</f>
        <v/>
      </c>
      <c r="I37" s="114">
        <f>IF(ISNUMBER(LOOKUP(April[[#This Row],[Bemerkung]],Setup!$X$71:$X101)),0,April[[#This Row],[Ende]]-April[[#This Row],[Beginn]]-April[[#This Row],[Pause]]-April[[#This Row],[Berechnungshilfe1]])</f>
        <v/>
      </c>
    </row>
    <row customHeight="1" ht="12.75" r="38" s="72">
      <c r="A38" s="117" t="n"/>
      <c r="B38" s="117" t="n"/>
      <c r="C38" s="136" t="inlineStr">
        <is>
          <t>Übertrag in den Folgemonat:</t>
        </is>
      </c>
      <c r="D38" s="119" t="n"/>
      <c r="E38" s="119" t="n"/>
      <c r="F38" s="120">
        <f>SUM(April[Arbeitszeit])+$F$6-E46</f>
        <v/>
      </c>
      <c r="G38" s="121" t="n"/>
    </row>
    <row customHeight="1" ht="12" r="39" s="72">
      <c r="A39" s="122" t="inlineStr">
        <is>
          <t>Anmerkungen</t>
        </is>
      </c>
      <c r="B39" s="123" t="n"/>
      <c r="C39" s="124" t="n"/>
      <c r="D39" s="124" t="n"/>
      <c r="E39" s="124" t="n"/>
      <c r="F39" s="125" t="n"/>
      <c r="G39" s="124" t="n"/>
    </row>
    <row customHeight="1" ht="14.1" r="40" s="72">
      <c r="A40" s="126" t="inlineStr">
        <is>
          <t>Zeitgutschriften – pro Monat max. 25 Stunden (1.500 Min.);</t>
        </is>
      </c>
      <c r="E40" s="124" t="n"/>
      <c r="F40" s="124" t="n"/>
      <c r="G40" s="124" t="n"/>
    </row>
    <row customHeight="1" ht="12.95" r="41" s="72">
      <c r="A41" s="123" t="inlineStr">
        <is>
          <t>kumuliert max. 80 Stunden (4.800) Min.)</t>
        </is>
      </c>
      <c r="D41" s="124" t="n"/>
      <c r="E41" s="124" t="n"/>
      <c r="F41" s="124" t="n"/>
      <c r="G41" s="124" t="n"/>
    </row>
    <row customHeight="1" ht="12.95" r="42" s="72">
      <c r="A42" s="126" t="inlineStr">
        <is>
          <t>Zeitlastschriften – pro Monat max. 15 Stunden (900 Min.);</t>
        </is>
      </c>
      <c r="E42" s="124" t="n"/>
      <c r="F42" s="123" t="inlineStr">
        <is>
          <t>Unterschrift/Datum Beschäftigte/r</t>
        </is>
      </c>
    </row>
    <row customHeight="1" ht="12.95" r="43" s="72">
      <c r="A43" s="123" t="inlineStr">
        <is>
          <t>kumuliert max. 40 Stunden (2.400 Min.)</t>
        </is>
      </c>
      <c r="D43" s="124" t="n"/>
      <c r="E43" s="124" t="n"/>
      <c r="F43" s="124" t="n"/>
      <c r="G43" s="124" t="n"/>
    </row>
    <row customHeight="1" ht="12.95" r="44" s="72">
      <c r="A44" s="123" t="inlineStr">
        <is>
          <t>Pausenzeit 6-9 Stunden:</t>
        </is>
      </c>
      <c r="D44" s="124" t="n"/>
      <c r="E44" s="127">
        <f>Setup!C16</f>
        <v/>
      </c>
      <c r="F44" s="124" t="n"/>
      <c r="G44" s="124" t="n"/>
    </row>
    <row customHeight="1" ht="12" r="45" s="72">
      <c r="A45" s="123" t="inlineStr">
        <is>
          <t>Pausenzeit 9-10 Stunden</t>
        </is>
      </c>
      <c r="D45" s="124" t="n"/>
      <c r="E45" s="127">
        <f>Setup!C17</f>
        <v/>
      </c>
      <c r="F45" s="123" t="inlineStr">
        <is>
          <t>Kenntnisnahme Vorgesetzte/r</t>
        </is>
      </c>
    </row>
    <row customHeight="1" ht="12" r="46" s="72">
      <c r="A46" s="128" t="inlineStr">
        <is>
          <t>monatliche Arbeitszeit</t>
        </is>
      </c>
      <c r="D46" s="124" t="n"/>
      <c r="E46" s="134">
        <f>Setup!C14</f>
        <v/>
      </c>
      <c r="F46" s="123" t="n"/>
      <c r="G46" s="124" t="n"/>
    </row>
    <row customHeight="1" ht="12.95" r="47" s="72"/>
  </sheetData>
  <mergeCells count="16">
    <mergeCell ref="A1:C4"/>
    <mergeCell ref="F1:G1"/>
    <mergeCell ref="F2:G2"/>
    <mergeCell ref="F3:G3"/>
    <mergeCell ref="F4:G4"/>
    <mergeCell ref="C6:E6"/>
    <mergeCell ref="C38:E38"/>
    <mergeCell ref="A40:D40"/>
    <mergeCell ref="A41:C41"/>
    <mergeCell ref="A42:D42"/>
    <mergeCell ref="F42:G42"/>
    <mergeCell ref="A43:C43"/>
    <mergeCell ref="A44:C44"/>
    <mergeCell ref="A45:C45"/>
    <mergeCell ref="F45:G45"/>
    <mergeCell ref="A46:C46"/>
  </mergeCells>
  <conditionalFormatting sqref="A8:F37">
    <cfRule aboveAverage="0" bottom="0" dxfId="0" equalAverage="0" operator="equal" percent="0" priority="2" rank="0" text="" type="cellIs">
      <formula>0</formula>
    </cfRule>
  </conditionalFormatting>
  <printOptions gridLines="0" gridLinesSet="1" headings="0" horizontalCentered="0" verticalCentered="0"/>
  <pageMargins bottom="0.7875" footer="0.511805555555555" header="0.511805555555555" left="0.7" right="0.7" top="0.7875"/>
  <pageSetup blackAndWhite="0" copies="1" draft="0" firstPageNumber="0" fitToHeight="1" fitToWidth="1" horizontalDpi="300" orientation="portrait" pageOrder="downThenOver" paperSize="9" scale="100" useFirstPageNumber="0" verticalDpi="300"/>
  <tableParts count="1">
    <tablePart r:id="rId1"/>
  </tableParts>
</worksheet>
</file>

<file path=xl/worksheets/sheet6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O47"/>
  <sheetViews>
    <sheetView colorId="64" defaultGridColor="1" rightToLeft="0" showFormulas="0" showGridLines="1" showOutlineSymbols="1" showRowColHeaders="1" showZeros="1" tabSelected="0" topLeftCell="A1" view="normal" workbookViewId="0" zoomScale="100" zoomScaleNormal="100" zoomScalePageLayoutView="100">
      <selection activeCell="C24" activeCellId="0" pane="topLeft" sqref="C24"/>
    </sheetView>
  </sheetViews>
  <sheetFormatPr baseColWidth="8" defaultRowHeight="12.75" outlineLevelRow="0" zeroHeight="0"/>
  <cols>
    <col customWidth="1" max="1" min="1" style="96" width="11"/>
    <col customWidth="1" max="4" min="2" style="96" width="8.380000000000001"/>
    <col customWidth="1" max="5" min="5" style="96" width="9.880000000000001"/>
    <col customWidth="1" max="6" min="6" style="96" width="11.25"/>
    <col customWidth="1" max="7" min="7" style="96" width="13"/>
    <col customWidth="1" hidden="1" max="9" min="8" style="96" width="10.13"/>
    <col customWidth="1" max="13" min="10" style="96" width="11.13"/>
    <col customWidth="1" max="14" min="14" style="96" width="15.5"/>
    <col customWidth="1" max="1025" min="15" style="96" width="11.13"/>
  </cols>
  <sheetData>
    <row customHeight="1" ht="12.95" r="1" s="72">
      <c r="A1" s="97" t="inlineStr">
        <is>
          <t>ZEITERFASSUNGSBOGEN FÜR DIE GLEITENDE ARBEITSZEIT</t>
        </is>
      </c>
      <c r="E1" s="98" t="inlineStr">
        <is>
          <t>Name:</t>
        </is>
      </c>
      <c r="F1" s="99">
        <f>T(Setup!C10)</f>
        <v/>
      </c>
    </row>
    <row customHeight="1" ht="12.95" r="2" s="72">
      <c r="E2" s="98" t="inlineStr">
        <is>
          <t>Vorname:</t>
        </is>
      </c>
      <c r="F2" s="99">
        <f>T(Setup!C11)</f>
        <v/>
      </c>
    </row>
    <row customHeight="1" ht="17.1" r="3" s="72">
      <c r="E3" s="100" t="inlineStr">
        <is>
          <t>Dienststelle: </t>
        </is>
      </c>
      <c r="F3" s="99">
        <f>T(Setup!C12)</f>
        <v/>
      </c>
    </row>
    <row customHeight="1" ht="12.95" r="4" s="72">
      <c r="E4" s="98" t="inlineStr">
        <is>
          <t>Monat: </t>
        </is>
      </c>
      <c r="F4" s="101">
        <f>DATE(Setup!C13,5,1)</f>
        <v/>
      </c>
    </row>
    <row customHeight="1" ht="78.75" r="5" s="72">
      <c r="A5" s="102" t="inlineStr">
        <is>
          <t>Tag</t>
        </is>
      </c>
      <c r="B5" s="102" t="inlineStr">
        <is>
          <t>Beginn des Dienstes (frühestens 6:00 Uhr)</t>
        </is>
      </c>
      <c r="C5" s="102" t="inlineStr">
        <is>
          <t>Ende des Dienstes (spätestens 19:30 Uhr)</t>
        </is>
      </c>
      <c r="D5" s="102" t="inlineStr">
        <is>
          <t>Pause (mind. 30 Min. ab 6 Std. AZ, mind. 45 Min. ab 9 Std. AZ)</t>
        </is>
      </c>
      <c r="E5" s="103" t="inlineStr">
        <is>
          <t>Gegenüber Sollarb.zeit mehr/weniger 
(+/- hh:mm)</t>
        </is>
      </c>
      <c r="F5" s="103" t="inlineStr">
        <is>
          <t>Tägl. Fortschreibung d. zeitl. Über- u. Unterschreitung 
(+ / - hh:mm)</t>
        </is>
      </c>
      <c r="G5" s="104" t="inlineStr">
        <is>
          <t>Bemerkungen, z.B. 
U = Urlaub 
K = Krankheit 
B = Befreiung 
Zaus = Zeitausgleich 
D = Dienstreise 
kA = kein Arbeitstag</t>
        </is>
      </c>
      <c r="N5" s="105" t="n"/>
      <c r="O5" s="105" t="n"/>
    </row>
    <row customHeight="1" ht="12.95" r="6" s="72">
      <c r="A6" s="106" t="n"/>
      <c r="B6" s="106" t="n"/>
      <c r="C6" s="98" t="inlineStr">
        <is>
          <t>Übertrag aus dem Vormonat:</t>
        </is>
      </c>
      <c r="F6" s="135">
        <f>April!F38</f>
        <v/>
      </c>
      <c r="G6" s="98" t="n"/>
    </row>
    <row customHeight="1" hidden="1" ht="12.95" r="7" s="72">
      <c r="A7" s="108" t="inlineStr">
        <is>
          <t>Datum</t>
        </is>
      </c>
      <c r="B7" s="109" t="inlineStr">
        <is>
          <t>Beginn</t>
        </is>
      </c>
      <c r="C7" s="109" t="inlineStr">
        <is>
          <t>Ende</t>
        </is>
      </c>
      <c r="D7" s="109" t="inlineStr">
        <is>
          <t>Pause</t>
        </is>
      </c>
      <c r="E7" s="110" t="inlineStr">
        <is>
          <t>Arbeitszeit</t>
        </is>
      </c>
      <c r="F7" s="110" t="inlineStr">
        <is>
          <t>Zwischensumme</t>
        </is>
      </c>
      <c r="G7" s="111" t="inlineStr">
        <is>
          <t>Bemerkung</t>
        </is>
      </c>
      <c r="H7" s="105" t="inlineStr">
        <is>
          <t>Berechnungshilfe1</t>
        </is>
      </c>
      <c r="I7" s="105" t="inlineStr">
        <is>
          <t>Berechnungshilfe2</t>
        </is>
      </c>
    </row>
    <row customHeight="1" ht="12.95" r="8" s="72">
      <c r="A8" s="108">
        <f>F4</f>
        <v/>
      </c>
      <c r="B8" s="107" t="n">
        <v>0</v>
      </c>
      <c r="C8" s="107" t="n">
        <v>0</v>
      </c>
      <c r="D8" s="131">
        <f>IF((C8-B8)&lt;TIME(6,1,0),TIME(0,0,0),IF((C8-B8)&lt;TIME(9,31,0),$E$45,$E$46))</f>
        <v/>
      </c>
      <c r="E8" s="110">
        <f>Mai[[#This Row],[Ende]]-Mai[[#This Row],[Beginn]]-Mai[[#This Row],[Pause]]</f>
        <v/>
      </c>
      <c r="F8" s="110">
        <f>$F$6+SUM($E$8:Mai[[#This Row],[Arbeitszeit]])</f>
        <v/>
      </c>
      <c r="G8" s="137" t="inlineStr">
        <is>
          <t>Tag der Arbeit</t>
        </is>
      </c>
      <c r="H8" s="114">
        <f>IF(ISNUMBER(MATCH(Mai[[#This Row],[Bemerkung]],Setup!$X$73:$X$86,0)),0,VLOOKUP(WEEKDAY(A8,2),Wochenzeiten[],3,0))</f>
        <v/>
      </c>
      <c r="I8" s="114">
        <f>IF(ISNUMBER(LOOKUP(Mai[[#This Row],[Bemerkung]],Setup!$X$71:$X72)),0,Mai[[#This Row],[Ende]]-Mai[[#This Row],[Beginn]]-Mai[[#This Row],[Pause]]-Mai[[#This Row],[Berechnungshilfe1]])</f>
        <v/>
      </c>
    </row>
    <row customHeight="1" ht="12.95" r="9" s="72">
      <c r="A9" s="108">
        <f>A8+1</f>
        <v/>
      </c>
      <c r="B9" s="107" t="n">
        <v>0</v>
      </c>
      <c r="C9" s="107" t="n">
        <v>0</v>
      </c>
      <c r="D9" s="131">
        <f>IF((C9-B9)&lt;TIME(6,1,0),TIME(0,0,0),IF((C9-B9)&lt;TIME(9,31,0),$E$45,$E$46))</f>
        <v/>
      </c>
      <c r="E9" s="110">
        <f>Mai[[#This Row],[Ende]]-Mai[[#This Row],[Beginn]]-Mai[[#This Row],[Pause]]</f>
        <v/>
      </c>
      <c r="F9" s="110">
        <f>$F$6+SUM($E$8:Mai[[#This Row],[Arbeitszeit]])</f>
        <v/>
      </c>
      <c r="G9" s="111" t="n"/>
      <c r="H9" s="114">
        <f>IF(ISNUMBER(MATCH(Mai[[#This Row],[Bemerkung]],Setup!$X$73:$X$86,0)),0,VLOOKUP(WEEKDAY(A9,2),Wochenzeiten[],3,0))</f>
        <v/>
      </c>
      <c r="I9" s="114">
        <f>IF(ISNUMBER(LOOKUP(Mai[[#This Row],[Bemerkung]],Setup!$X$71:$X73)),0,Mai[[#This Row],[Ende]]-Mai[[#This Row],[Beginn]]-Mai[[#This Row],[Pause]]-Mai[[#This Row],[Berechnungshilfe1]])</f>
        <v/>
      </c>
    </row>
    <row customHeight="1" ht="12.95" r="10" s="72">
      <c r="A10" s="108">
        <f>A9+1</f>
        <v/>
      </c>
      <c r="B10" s="107" t="n">
        <v>0</v>
      </c>
      <c r="C10" s="107" t="n">
        <v>0</v>
      </c>
      <c r="D10" s="131">
        <f>IF((C10-B10)&lt;TIME(6,1,0),TIME(0,0,0),IF((C10-B10)&lt;TIME(9,31,0),$E$45,$E$46))</f>
        <v/>
      </c>
      <c r="E10" s="110">
        <f>Mai[[#This Row],[Ende]]-Mai[[#This Row],[Beginn]]-Mai[[#This Row],[Pause]]</f>
        <v/>
      </c>
      <c r="F10" s="110">
        <f>$F$6+SUM($E$8:Mai[[#This Row],[Arbeitszeit]])</f>
        <v/>
      </c>
      <c r="G10" s="137" t="n"/>
      <c r="H10" s="114">
        <f>IF(ISNUMBER(MATCH(Mai[[#This Row],[Bemerkung]],Setup!$X$73:$X$86,0)),0,VLOOKUP(WEEKDAY(A10,2),Wochenzeiten[],3,0))</f>
        <v/>
      </c>
      <c r="I10" s="114">
        <f>IF(ISNUMBER(LOOKUP(Mai[[#This Row],[Bemerkung]],Setup!$X$71:$X74)),0,Mai[[#This Row],[Ende]]-Mai[[#This Row],[Beginn]]-Mai[[#This Row],[Pause]]-Mai[[#This Row],[Berechnungshilfe1]])</f>
        <v/>
      </c>
    </row>
    <row customHeight="1" ht="12.95" r="11" s="72">
      <c r="A11" s="108">
        <f>A10+1</f>
        <v/>
      </c>
      <c r="B11" s="107" t="n">
        <v>0</v>
      </c>
      <c r="C11" s="107" t="n">
        <v>0</v>
      </c>
      <c r="D11" s="131">
        <f>IF((C11-B11)&lt;TIME(6,1,0),TIME(0,0,0),IF((C11-B11)&lt;TIME(9,31,0),$E$45,$E$46))</f>
        <v/>
      </c>
      <c r="E11" s="110">
        <f>Mai[[#This Row],[Ende]]-Mai[[#This Row],[Beginn]]-Mai[[#This Row],[Pause]]</f>
        <v/>
      </c>
      <c r="F11" s="110">
        <f>$F$6+SUM($E$8:Mai[[#This Row],[Arbeitszeit]])</f>
        <v/>
      </c>
      <c r="G11" s="111" t="n"/>
      <c r="H11" s="114">
        <f>IF(ISNUMBER(MATCH(Mai[[#This Row],[Bemerkung]],Setup!$X$73:$X$86,0)),0,VLOOKUP(WEEKDAY(A11,2),Wochenzeiten[],3,0))</f>
        <v/>
      </c>
      <c r="I11" s="114">
        <f>IF(ISNUMBER(LOOKUP(Mai[[#This Row],[Bemerkung]],Setup!$X$71:$X75)),0,Mai[[#This Row],[Ende]]-Mai[[#This Row],[Beginn]]-Mai[[#This Row],[Pause]]-Mai[[#This Row],[Berechnungshilfe1]])</f>
        <v/>
      </c>
    </row>
    <row customHeight="1" ht="12.95" r="12" s="72">
      <c r="A12" s="108">
        <f>A11+1</f>
        <v/>
      </c>
      <c r="B12" s="107" t="n">
        <v>0</v>
      </c>
      <c r="C12" s="107" t="n">
        <v>0</v>
      </c>
      <c r="D12" s="131">
        <f>IF((C12-B12)&lt;TIME(6,1,0),TIME(0,0,0),IF((C12-B12)&lt;TIME(9,31,0),$E$45,$E$46))</f>
        <v/>
      </c>
      <c r="E12" s="110">
        <f>Mai[[#This Row],[Ende]]-Mai[[#This Row],[Beginn]]-Mai[[#This Row],[Pause]]</f>
        <v/>
      </c>
      <c r="F12" s="110">
        <f>$F$6+SUM($E$8:Mai[[#This Row],[Arbeitszeit]])</f>
        <v/>
      </c>
      <c r="G12" s="111" t="n"/>
      <c r="H12" s="114">
        <f>IF(ISNUMBER(MATCH(Mai[[#This Row],[Bemerkung]],Setup!$X$73:$X$86,0)),0,VLOOKUP(WEEKDAY(A12,2),Wochenzeiten[],3,0))</f>
        <v/>
      </c>
      <c r="I12" s="114">
        <f>IF(ISNUMBER(LOOKUP(Mai[[#This Row],[Bemerkung]],Setup!$X$71:$X76)),0,Mai[[#This Row],[Ende]]-Mai[[#This Row],[Beginn]]-Mai[[#This Row],[Pause]]-Mai[[#This Row],[Berechnungshilfe1]])</f>
        <v/>
      </c>
    </row>
    <row customHeight="1" ht="12.95" r="13" s="72">
      <c r="A13" s="108">
        <f>A12+1</f>
        <v/>
      </c>
      <c r="B13" s="107" t="n">
        <v>0</v>
      </c>
      <c r="C13" s="107" t="n">
        <v>0</v>
      </c>
      <c r="D13" s="131">
        <f>IF((C13-B13)&lt;TIME(6,1,0),TIME(0,0,0),IF((C13-B13)&lt;TIME(9,31,0),$E$45,$E$46))</f>
        <v/>
      </c>
      <c r="E13" s="110">
        <f>Mai[[#This Row],[Ende]]-Mai[[#This Row],[Beginn]]-Mai[[#This Row],[Pause]]</f>
        <v/>
      </c>
      <c r="F13" s="110">
        <f>$F$6+SUM($E$8:Mai[[#This Row],[Arbeitszeit]])</f>
        <v/>
      </c>
      <c r="G13" s="137" t="n"/>
      <c r="H13" s="114">
        <f>IF(ISNUMBER(MATCH(Mai[[#This Row],[Bemerkung]],Setup!$X$73:$X$86,0)),0,VLOOKUP(WEEKDAY(A13,2),Wochenzeiten[],3,0))</f>
        <v/>
      </c>
      <c r="I13" s="114">
        <f>IF(ISNUMBER(LOOKUP(Mai[[#This Row],[Bemerkung]],Setup!$X$71:$X77)),0,Mai[[#This Row],[Ende]]-Mai[[#This Row],[Beginn]]-Mai[[#This Row],[Pause]]-Mai[[#This Row],[Berechnungshilfe1]])</f>
        <v/>
      </c>
    </row>
    <row customHeight="1" ht="12.95" r="14" s="72">
      <c r="A14" s="108">
        <f>A13+1</f>
        <v/>
      </c>
      <c r="B14" s="107" t="n">
        <v>0</v>
      </c>
      <c r="C14" s="107" t="n">
        <v>0</v>
      </c>
      <c r="D14" s="131">
        <f>IF((C14-B14)&lt;TIME(6,1,0),TIME(0,0,0),IF((C14-B14)&lt;TIME(9,31,0),$E$45,$E$46))</f>
        <v/>
      </c>
      <c r="E14" s="110">
        <f>Mai[[#This Row],[Ende]]-Mai[[#This Row],[Beginn]]-Mai[[#This Row],[Pause]]</f>
        <v/>
      </c>
      <c r="F14" s="110">
        <f>$F$6+SUM($E$8:Mai[[#This Row],[Arbeitszeit]])</f>
        <v/>
      </c>
      <c r="G14" s="111" t="n"/>
      <c r="H14" s="114">
        <f>IF(ISNUMBER(MATCH(Mai[[#This Row],[Bemerkung]],Setup!$X$73:$X$86,0)),0,VLOOKUP(WEEKDAY(A14,2),Wochenzeiten[],3,0))</f>
        <v/>
      </c>
      <c r="I14" s="114">
        <f>IF(ISNUMBER(LOOKUP(Mai[[#This Row],[Bemerkung]],Setup!$X$71:$X79)),0,Mai[[#This Row],[Ende]]-Mai[[#This Row],[Beginn]]-Mai[[#This Row],[Pause]]-Mai[[#This Row],[Berechnungshilfe1]])</f>
        <v/>
      </c>
    </row>
    <row customHeight="1" ht="12.95" r="15" s="72">
      <c r="A15" s="108">
        <f>A14+1</f>
        <v/>
      </c>
      <c r="B15" s="107" t="n">
        <v>0</v>
      </c>
      <c r="C15" s="107" t="n">
        <v>0</v>
      </c>
      <c r="D15" s="131">
        <f>IF((C15-B15)&lt;TIME(6,1,0),TIME(0,0,0),IF((C15-B15)&lt;TIME(9,31,0),$E$45,$E$46))</f>
        <v/>
      </c>
      <c r="E15" s="110">
        <f>Mai[[#This Row],[Ende]]-Mai[[#This Row],[Beginn]]-Mai[[#This Row],[Pause]]</f>
        <v/>
      </c>
      <c r="F15" s="110">
        <f>$F$6+SUM($E$8:Mai[[#This Row],[Arbeitszeit]])</f>
        <v/>
      </c>
      <c r="G15" s="111" t="n"/>
      <c r="H15" s="114">
        <f>IF(ISNUMBER(MATCH(Mai[[#This Row],[Bemerkung]],Setup!$X$73:$X$86,0)),0,VLOOKUP(WEEKDAY(A15,2),Wochenzeiten[],3,0))</f>
        <v/>
      </c>
      <c r="I15" s="114">
        <f>IF(ISNUMBER(LOOKUP(Mai[[#This Row],[Bemerkung]],Setup!$X$71:$X80)),0,Mai[[#This Row],[Ende]]-Mai[[#This Row],[Beginn]]-Mai[[#This Row],[Pause]]-Mai[[#This Row],[Berechnungshilfe1]])</f>
        <v/>
      </c>
    </row>
    <row customHeight="1" ht="12.95" r="16" s="72">
      <c r="A16" s="108">
        <f>A15+1</f>
        <v/>
      </c>
      <c r="B16" s="107" t="n">
        <v>0</v>
      </c>
      <c r="C16" s="107" t="n">
        <v>0</v>
      </c>
      <c r="D16" s="131">
        <f>IF((C16-B16)&lt;TIME(6,1,0),TIME(0,0,0),IF((C16-B16)&lt;TIME(9,31,0),$E$45,$E$46))</f>
        <v/>
      </c>
      <c r="E16" s="110">
        <f>Mai[[#This Row],[Ende]]-Mai[[#This Row],[Beginn]]-Mai[[#This Row],[Pause]]</f>
        <v/>
      </c>
      <c r="F16" s="110">
        <f>$F$6+SUM($E$8:Mai[[#This Row],[Arbeitszeit]])</f>
        <v/>
      </c>
      <c r="G16" s="111" t="n"/>
      <c r="H16" s="114">
        <f>IF(ISNUMBER(MATCH(Mai[[#This Row],[Bemerkung]],Setup!$X$73:$X$86,0)),0,VLOOKUP(WEEKDAY(A16,2),Wochenzeiten[],3,0))</f>
        <v/>
      </c>
      <c r="I16" s="114">
        <f>IF(ISNUMBER(LOOKUP(Mai[[#This Row],[Bemerkung]],Setup!$X$71:$X81)),0,Mai[[#This Row],[Ende]]-Mai[[#This Row],[Beginn]]-Mai[[#This Row],[Pause]]-Mai[[#This Row],[Berechnungshilfe1]])</f>
        <v/>
      </c>
    </row>
    <row customHeight="1" ht="12.95" r="17" s="72">
      <c r="A17" s="108">
        <f>A16+1</f>
        <v/>
      </c>
      <c r="B17" s="107" t="n">
        <v>0</v>
      </c>
      <c r="C17" s="107" t="n">
        <v>0</v>
      </c>
      <c r="D17" s="131">
        <f>IF((C17-B17)&lt;TIME(6,1,0),TIME(0,0,0),IF((C17-B17)&lt;TIME(9,31,0),$E$45,$E$46))</f>
        <v/>
      </c>
      <c r="E17" s="110">
        <f>Mai[[#This Row],[Ende]]-Mai[[#This Row],[Beginn]]-Mai[[#This Row],[Pause]]</f>
        <v/>
      </c>
      <c r="F17" s="110">
        <f>$F$6+SUM($E$8:Mai[[#This Row],[Arbeitszeit]])</f>
        <v/>
      </c>
      <c r="G17" s="111" t="n"/>
      <c r="H17" s="114">
        <f>IF(ISNUMBER(MATCH(Mai[[#This Row],[Bemerkung]],Setup!$X$73:$X$86,0)),0,VLOOKUP(WEEKDAY(A17,2),Wochenzeiten[],3,0))</f>
        <v/>
      </c>
      <c r="I17" s="114">
        <f>IF(ISNUMBER(LOOKUP(Mai[[#This Row],[Bemerkung]],Setup!$X$71:$X82)),0,Mai[[#This Row],[Ende]]-Mai[[#This Row],[Beginn]]-Mai[[#This Row],[Pause]]-Mai[[#This Row],[Berechnungshilfe1]])</f>
        <v/>
      </c>
    </row>
    <row customHeight="1" ht="12.95" r="18" s="72">
      <c r="A18" s="108">
        <f>A17+1</f>
        <v/>
      </c>
      <c r="B18" s="107" t="n">
        <v>0</v>
      </c>
      <c r="C18" s="107" t="n">
        <v>0</v>
      </c>
      <c r="D18" s="131">
        <f>IF((C18-B18)&lt;TIME(6,1,0),TIME(0,0,0),IF((C18-B18)&lt;TIME(9,31,0),$E$45,$E$46))</f>
        <v/>
      </c>
      <c r="E18" s="110">
        <f>Mai[[#This Row],[Ende]]-Mai[[#This Row],[Beginn]]-Mai[[#This Row],[Pause]]</f>
        <v/>
      </c>
      <c r="F18" s="110">
        <f>$F$6+SUM($E$8:Mai[[#This Row],[Arbeitszeit]])</f>
        <v/>
      </c>
      <c r="G18" s="111" t="n"/>
      <c r="H18" s="114">
        <f>IF(ISNUMBER(MATCH(Mai[[#This Row],[Bemerkung]],Setup!$X$73:$X$86,0)),0,VLOOKUP(WEEKDAY(A18,2),Wochenzeiten[],3,0))</f>
        <v/>
      </c>
      <c r="I18" s="114">
        <f>IF(ISNUMBER(LOOKUP(Mai[[#This Row],[Bemerkung]],Setup!$X$71:$X83)),0,Mai[[#This Row],[Ende]]-Mai[[#This Row],[Beginn]]-Mai[[#This Row],[Pause]]-Mai[[#This Row],[Berechnungshilfe1]])</f>
        <v/>
      </c>
    </row>
    <row customHeight="1" ht="12.95" r="19" s="72">
      <c r="A19" s="108">
        <f>A18+1</f>
        <v/>
      </c>
      <c r="B19" s="107" t="n">
        <v>0</v>
      </c>
      <c r="C19" s="107" t="n">
        <v>0</v>
      </c>
      <c r="D19" s="131">
        <f>IF((C19-B19)&lt;TIME(6,1,0),TIME(0,0,0),IF((C19-B19)&lt;TIME(9,31,0),$E$45,$E$46))</f>
        <v/>
      </c>
      <c r="E19" s="110">
        <f>Mai[[#This Row],[Ende]]-Mai[[#This Row],[Beginn]]-Mai[[#This Row],[Pause]]</f>
        <v/>
      </c>
      <c r="F19" s="110">
        <f>$F$6+SUM($E$8:Mai[[#This Row],[Arbeitszeit]])</f>
        <v/>
      </c>
      <c r="G19" s="111" t="n"/>
      <c r="H19" s="114">
        <f>IF(ISNUMBER(MATCH(Mai[[#This Row],[Bemerkung]],Setup!$X$73:$X$86,0)),0,VLOOKUP(WEEKDAY(A19,2),Wochenzeiten[],3,0))</f>
        <v/>
      </c>
      <c r="I19" s="114">
        <f>IF(ISNUMBER(LOOKUP(Mai[[#This Row],[Bemerkung]],Setup!$X$71:$X84)),0,Mai[[#This Row],[Ende]]-Mai[[#This Row],[Beginn]]-Mai[[#This Row],[Pause]]-Mai[[#This Row],[Berechnungshilfe1]])</f>
        <v/>
      </c>
    </row>
    <row customHeight="1" ht="12.95" r="20" s="72">
      <c r="A20" s="108">
        <f>A19+1</f>
        <v/>
      </c>
      <c r="B20" s="107" t="n">
        <v>0</v>
      </c>
      <c r="C20" s="107" t="n">
        <v>0</v>
      </c>
      <c r="D20" s="131">
        <f>IF((C20-B20)&lt;TIME(6,1,0),TIME(0,0,0),IF((C20-B20)&lt;TIME(9,31,0),$E$45,$E$46))</f>
        <v/>
      </c>
      <c r="E20" s="110">
        <f>Mai[[#This Row],[Ende]]-Mai[[#This Row],[Beginn]]-Mai[[#This Row],[Pause]]</f>
        <v/>
      </c>
      <c r="F20" s="110">
        <f>$F$6+SUM($E$8:Mai[[#This Row],[Arbeitszeit]])</f>
        <v/>
      </c>
      <c r="G20" s="111" t="n"/>
      <c r="H20" s="114">
        <f>IF(ISNUMBER(MATCH(Mai[[#This Row],[Bemerkung]],Setup!$X$73:$X$86,0)),0,VLOOKUP(WEEKDAY(A20,2),Wochenzeiten[],3,0))</f>
        <v/>
      </c>
      <c r="I20" s="114">
        <f>IF(ISNUMBER(LOOKUP(Mai[[#This Row],[Bemerkung]],Setup!$X$71:$X85)),0,Mai[[#This Row],[Ende]]-Mai[[#This Row],[Beginn]]-Mai[[#This Row],[Pause]]-Mai[[#This Row],[Berechnungshilfe1]])</f>
        <v/>
      </c>
    </row>
    <row customHeight="1" ht="12.95" r="21" s="72">
      <c r="A21" s="108">
        <f>A20+1</f>
        <v/>
      </c>
      <c r="B21" s="107" t="n">
        <v>0</v>
      </c>
      <c r="C21" s="107" t="n">
        <v>0</v>
      </c>
      <c r="D21" s="131">
        <f>IF((C21-B21)&lt;TIME(6,1,0),TIME(0,0,0),IF((C21-B21)&lt;TIME(9,31,0),$E$45,$E$46))</f>
        <v/>
      </c>
      <c r="E21" s="110">
        <f>Mai[[#This Row],[Ende]]-Mai[[#This Row],[Beginn]]-Mai[[#This Row],[Pause]]</f>
        <v/>
      </c>
      <c r="F21" s="110">
        <f>$F$6+SUM($E$8:Mai[[#This Row],[Arbeitszeit]])</f>
        <v/>
      </c>
      <c r="G21" s="137" t="n"/>
      <c r="H21" s="114">
        <f>IF(ISNUMBER(MATCH(Mai[[#This Row],[Bemerkung]],Setup!$X$73:$X$86,0)),0,VLOOKUP(WEEKDAY(A21,2),Wochenzeiten[],3,0))</f>
        <v/>
      </c>
      <c r="I21" s="114">
        <f>IF(ISNUMBER(LOOKUP(Mai[[#This Row],[Bemerkung]],Setup!$X$71:$X86)),0,Mai[[#This Row],[Ende]]-Mai[[#This Row],[Beginn]]-Mai[[#This Row],[Pause]]-Mai[[#This Row],[Berechnungshilfe1]])</f>
        <v/>
      </c>
    </row>
    <row customHeight="1" ht="12.95" r="22" s="72">
      <c r="A22" s="108">
        <f>A21+1</f>
        <v/>
      </c>
      <c r="B22" s="107" t="n">
        <v>0</v>
      </c>
      <c r="C22" s="107" t="n">
        <v>0</v>
      </c>
      <c r="D22" s="131">
        <f>IF((C22-B22)&lt;TIME(6,1,0),TIME(0,0,0),IF((C22-B22)&lt;TIME(9,31,0),$E$45,$E$46))</f>
        <v/>
      </c>
      <c r="E22" s="110">
        <f>Mai[[#This Row],[Ende]]-Mai[[#This Row],[Beginn]]-Mai[[#This Row],[Pause]]</f>
        <v/>
      </c>
      <c r="F22" s="110">
        <f>$F$6+SUM($E$8:Mai[[#This Row],[Arbeitszeit]])</f>
        <v/>
      </c>
      <c r="G22" s="111" t="n"/>
      <c r="H22" s="114">
        <f>IF(ISNUMBER(MATCH(Mai[[#This Row],[Bemerkung]],Setup!$X$73:$X$86,0)),0,VLOOKUP(WEEKDAY(A22,2),Wochenzeiten[],3,0))</f>
        <v/>
      </c>
      <c r="I22" s="114">
        <f>IF(ISNUMBER(LOOKUP(Mai[[#This Row],[Bemerkung]],Setup!$X$71:$X87)),0,Mai[[#This Row],[Ende]]-Mai[[#This Row],[Beginn]]-Mai[[#This Row],[Pause]]-Mai[[#This Row],[Berechnungshilfe1]])</f>
        <v/>
      </c>
    </row>
    <row customHeight="1" ht="12.95" r="23" s="72">
      <c r="A23" s="108">
        <f>A22+1</f>
        <v/>
      </c>
      <c r="B23" s="107" t="n">
        <v>0</v>
      </c>
      <c r="C23" s="107" t="n">
        <v>0</v>
      </c>
      <c r="D23" s="131">
        <f>IF((C23-B23)&lt;TIME(6,1,0),TIME(0,0,0),IF((C23-B23)&lt;TIME(9,31,0),$E$45,$E$46))</f>
        <v/>
      </c>
      <c r="E23" s="110">
        <f>Mai[[#This Row],[Ende]]-Mai[[#This Row],[Beginn]]-Mai[[#This Row],[Pause]]</f>
        <v/>
      </c>
      <c r="F23" s="110">
        <f>$F$6+SUM($E$8:Mai[[#This Row],[Arbeitszeit]])</f>
        <v/>
      </c>
      <c r="G23" s="111" t="n"/>
      <c r="H23" s="114">
        <f>IF(ISNUMBER(MATCH(Mai[[#This Row],[Bemerkung]],Setup!$X$73:$X$86,0)),0,VLOOKUP(WEEKDAY(A23,2),Wochenzeiten[],3,0))</f>
        <v/>
      </c>
      <c r="I23" s="114">
        <f>IF(ISNUMBER(LOOKUP(Mai[[#This Row],[Bemerkung]],Setup!$X$71:$X87)),0,Mai[[#This Row],[Ende]]-Mai[[#This Row],[Beginn]]-Mai[[#This Row],[Pause]]-Mai[[#This Row],[Berechnungshilfe1]])</f>
        <v/>
      </c>
    </row>
    <row customHeight="1" ht="12.95" r="24" s="72">
      <c r="A24" s="108">
        <f>A23+1</f>
        <v/>
      </c>
      <c r="B24" s="107" t="n">
        <v>0</v>
      </c>
      <c r="C24" s="107" t="n">
        <v>0</v>
      </c>
      <c r="D24" s="131">
        <f>IF((C24-B24)&lt;TIME(6,1,0),TIME(0,0,0),IF((C24-B24)&lt;TIME(9,31,0),$E$45,$E$46))</f>
        <v/>
      </c>
      <c r="E24" s="110">
        <f>Mai[[#This Row],[Ende]]-Mai[[#This Row],[Beginn]]-Mai[[#This Row],[Pause]]</f>
        <v/>
      </c>
      <c r="F24" s="110">
        <f>$F$6+SUM($E$8:Mai[[#This Row],[Arbeitszeit]])</f>
        <v/>
      </c>
      <c r="G24" s="111" t="n"/>
      <c r="H24" s="114">
        <f>IF(ISNUMBER(MATCH(Mai[[#This Row],[Bemerkung]],Setup!$X$73:$X$86,0)),0,VLOOKUP(WEEKDAY(A24,2),Wochenzeiten[],3,0))</f>
        <v/>
      </c>
      <c r="I24" s="114">
        <f>IF(ISNUMBER(LOOKUP(Mai[[#This Row],[Bemerkung]],Setup!$X$71:$X88)),0,Mai[[#This Row],[Ende]]-Mai[[#This Row],[Beginn]]-Mai[[#This Row],[Pause]]-Mai[[#This Row],[Berechnungshilfe1]])</f>
        <v/>
      </c>
    </row>
    <row customHeight="1" ht="12.95" r="25" s="72">
      <c r="A25" s="108">
        <f>A24+1</f>
        <v/>
      </c>
      <c r="B25" s="107" t="n">
        <v>0</v>
      </c>
      <c r="C25" s="107" t="n">
        <v>0</v>
      </c>
      <c r="D25" s="131">
        <f>IF((C25-B25)&lt;TIME(6,1,0),TIME(0,0,0),IF((C25-B25)&lt;TIME(9,31,0),$E$45,$E$46))</f>
        <v/>
      </c>
      <c r="E25" s="110">
        <f>Mai[[#This Row],[Ende]]-Mai[[#This Row],[Beginn]]-Mai[[#This Row],[Pause]]</f>
        <v/>
      </c>
      <c r="F25" s="110">
        <f>$F$6+SUM($E$8:Mai[[#This Row],[Arbeitszeit]])</f>
        <v/>
      </c>
      <c r="G25" s="111" t="n"/>
      <c r="H25" s="114">
        <f>IF(ISNUMBER(MATCH(Mai[[#This Row],[Bemerkung]],Setup!$X$73:$X$86,0)),0,VLOOKUP(WEEKDAY(A25,2),Wochenzeiten[],3,0))</f>
        <v/>
      </c>
      <c r="I25" s="114">
        <f>IF(ISNUMBER(LOOKUP(Mai[[#This Row],[Bemerkung]],Setup!$X$71:$X89)),0,Mai[[#This Row],[Ende]]-Mai[[#This Row],[Beginn]]-Mai[[#This Row],[Pause]]-Mai[[#This Row],[Berechnungshilfe1]])</f>
        <v/>
      </c>
    </row>
    <row customHeight="1" ht="12.95" r="26" s="72">
      <c r="A26" s="108">
        <f>A25+1</f>
        <v/>
      </c>
      <c r="B26" s="107" t="n">
        <v>0</v>
      </c>
      <c r="C26" s="107" t="n">
        <v>0</v>
      </c>
      <c r="D26" s="131">
        <f>IF((C26-B26)&lt;TIME(6,1,0),TIME(0,0,0),IF((C26-B26)&lt;TIME(9,31,0),$E$45,$E$46))</f>
        <v/>
      </c>
      <c r="E26" s="110">
        <f>Mai[[#This Row],[Ende]]-Mai[[#This Row],[Beginn]]-Mai[[#This Row],[Pause]]</f>
        <v/>
      </c>
      <c r="F26" s="110">
        <f>$F$6+SUM($E$8:Mai[[#This Row],[Arbeitszeit]])</f>
        <v/>
      </c>
      <c r="G26" s="111" t="n"/>
      <c r="H26" s="114">
        <f>IF(ISNUMBER(MATCH(Mai[[#This Row],[Bemerkung]],Setup!$X$73:$X$86,0)),0,VLOOKUP(WEEKDAY(A26,2),Wochenzeiten[],3,0))</f>
        <v/>
      </c>
      <c r="I26" s="114">
        <f>IF(ISNUMBER(LOOKUP(Mai[[#This Row],[Bemerkung]],Setup!$X$71:$X90)),0,Mai[[#This Row],[Ende]]-Mai[[#This Row],[Beginn]]-Mai[[#This Row],[Pause]]-Mai[[#This Row],[Berechnungshilfe1]])</f>
        <v/>
      </c>
    </row>
    <row customHeight="1" ht="12.95" r="27" s="72">
      <c r="A27" s="108">
        <f>A26+1</f>
        <v/>
      </c>
      <c r="B27" s="107" t="n">
        <v>0</v>
      </c>
      <c r="C27" s="107" t="n">
        <v>0</v>
      </c>
      <c r="D27" s="131">
        <f>IF((C27-B27)&lt;TIME(6,1,0),TIME(0,0,0),IF((C27-B27)&lt;TIME(9,31,0),$E$45,$E$46))</f>
        <v/>
      </c>
      <c r="E27" s="110">
        <f>Mai[[#This Row],[Ende]]-Mai[[#This Row],[Beginn]]-Mai[[#This Row],[Pause]]</f>
        <v/>
      </c>
      <c r="F27" s="110">
        <f>$F$6+SUM($E$8:Mai[[#This Row],[Arbeitszeit]])</f>
        <v/>
      </c>
      <c r="G27" s="111" t="n"/>
      <c r="H27" s="114">
        <f>IF(ISNUMBER(MATCH(Mai[[#This Row],[Bemerkung]],Setup!$X$73:$X$86,0)),0,VLOOKUP(WEEKDAY(A27,2),Wochenzeiten[],3,0))</f>
        <v/>
      </c>
      <c r="I27" s="114">
        <f>IF(ISNUMBER(LOOKUP(Mai[[#This Row],[Bemerkung]],Setup!$X$71:$X91)),0,Mai[[#This Row],[Ende]]-Mai[[#This Row],[Beginn]]-Mai[[#This Row],[Pause]]-Mai[[#This Row],[Berechnungshilfe1]])</f>
        <v/>
      </c>
    </row>
    <row customHeight="1" ht="12.95" r="28" s="72">
      <c r="A28" s="108">
        <f>A27+1</f>
        <v/>
      </c>
      <c r="B28" s="107" t="n">
        <v>0</v>
      </c>
      <c r="C28" s="107" t="n">
        <v>0</v>
      </c>
      <c r="D28" s="131">
        <f>IF((C28-B28)&lt;TIME(6,1,0),TIME(0,0,0),IF((C28-B28)&lt;TIME(9,31,0),$E$45,$E$46))</f>
        <v/>
      </c>
      <c r="E28" s="110">
        <f>Mai[[#This Row],[Ende]]-Mai[[#This Row],[Beginn]]-Mai[[#This Row],[Pause]]</f>
        <v/>
      </c>
      <c r="F28" s="110">
        <f>$F$6+SUM($E$8:Mai[[#This Row],[Arbeitszeit]])</f>
        <v/>
      </c>
      <c r="G28" s="111" t="inlineStr">
        <is>
          <t>Christi Himmelfahrt</t>
        </is>
      </c>
      <c r="H28" s="114">
        <f>IF(ISNUMBER(MATCH(Mai[[#This Row],[Bemerkung]],Setup!$X$73:$X$86,0)),0,VLOOKUP(WEEKDAY(A28,2),Wochenzeiten[],3,0))</f>
        <v/>
      </c>
      <c r="I28" s="114">
        <f>IF(ISNUMBER(LOOKUP(Mai[[#This Row],[Bemerkung]],Setup!$X$71:$X92)),0,Mai[[#This Row],[Ende]]-Mai[[#This Row],[Beginn]]-Mai[[#This Row],[Pause]]-Mai[[#This Row],[Berechnungshilfe1]])</f>
        <v/>
      </c>
    </row>
    <row customHeight="1" ht="12.95" r="29" s="72">
      <c r="A29" s="108">
        <f>A28+1</f>
        <v/>
      </c>
      <c r="B29" s="107" t="n">
        <v>0</v>
      </c>
      <c r="C29" s="107" t="n">
        <v>0</v>
      </c>
      <c r="D29" s="131">
        <f>IF((C29-B29)&lt;TIME(6,1,0),TIME(0,0,0),IF((C29-B29)&lt;TIME(9,31,0),$E$45,$E$46))</f>
        <v/>
      </c>
      <c r="E29" s="110">
        <f>Mai[[#This Row],[Ende]]-Mai[[#This Row],[Beginn]]-Mai[[#This Row],[Pause]]</f>
        <v/>
      </c>
      <c r="F29" s="110">
        <f>$F$6+SUM($E$8:Mai[[#This Row],[Arbeitszeit]])</f>
        <v/>
      </c>
      <c r="G29" s="111" t="n"/>
      <c r="H29" s="114">
        <f>IF(ISNUMBER(MATCH(Mai[[#This Row],[Bemerkung]],Setup!$X$73:$X$86,0)),0,VLOOKUP(WEEKDAY(A29,2),Wochenzeiten[],3,0))</f>
        <v/>
      </c>
      <c r="I29" s="114">
        <f>IF(ISNUMBER(LOOKUP(Mai[[#This Row],[Bemerkung]],Setup!$X$71:$X93)),0,Mai[[#This Row],[Ende]]-Mai[[#This Row],[Beginn]]-Mai[[#This Row],[Pause]]-Mai[[#This Row],[Berechnungshilfe1]])</f>
        <v/>
      </c>
    </row>
    <row customHeight="1" ht="12.95" r="30" s="72">
      <c r="A30" s="108">
        <f>A29+1</f>
        <v/>
      </c>
      <c r="B30" s="107" t="n">
        <v>0</v>
      </c>
      <c r="C30" s="107" t="n">
        <v>0</v>
      </c>
      <c r="D30" s="131">
        <f>IF((C30-B30)&lt;TIME(6,1,0),TIME(0,0,0),IF((C30-B30)&lt;TIME(9,31,0),$E$45,$E$46))</f>
        <v/>
      </c>
      <c r="E30" s="110">
        <f>Mai[[#This Row],[Ende]]-Mai[[#This Row],[Beginn]]-Mai[[#This Row],[Pause]]</f>
        <v/>
      </c>
      <c r="F30" s="110">
        <f>$F$6+SUM($E$8:Mai[[#This Row],[Arbeitszeit]])</f>
        <v/>
      </c>
      <c r="G30" s="111" t="n"/>
      <c r="H30" s="114">
        <f>IF(ISNUMBER(MATCH(Mai[[#This Row],[Bemerkung]],Setup!$X$73:$X$86,0)),0,VLOOKUP(WEEKDAY(A30,2),Wochenzeiten[],3,0))</f>
        <v/>
      </c>
      <c r="I30" s="114">
        <f>IF(ISNUMBER(LOOKUP(Mai[[#This Row],[Bemerkung]],Setup!$X$71:$X94)),0,Mai[[#This Row],[Ende]]-Mai[[#This Row],[Beginn]]-Mai[[#This Row],[Pause]]-Mai[[#This Row],[Berechnungshilfe1]])</f>
        <v/>
      </c>
    </row>
    <row customHeight="1" ht="12.95" r="31" s="72">
      <c r="A31" s="108">
        <f>A30+1</f>
        <v/>
      </c>
      <c r="B31" s="107" t="n">
        <v>0</v>
      </c>
      <c r="C31" s="107" t="n">
        <v>0</v>
      </c>
      <c r="D31" s="131">
        <f>IF((C31-B31)&lt;TIME(6,1,0),TIME(0,0,0),IF((C31-B31)&lt;TIME(9,31,0),$E$45,$E$46))</f>
        <v/>
      </c>
      <c r="E31" s="110">
        <f>Mai[[#This Row],[Ende]]-Mai[[#This Row],[Beginn]]-Mai[[#This Row],[Pause]]</f>
        <v/>
      </c>
      <c r="F31" s="110">
        <f>$F$6+SUM($E$8:Mai[[#This Row],[Arbeitszeit]])</f>
        <v/>
      </c>
      <c r="G31" s="111" t="n"/>
      <c r="H31" s="114">
        <f>IF(ISNUMBER(MATCH(Mai[[#This Row],[Bemerkung]],Setup!$X$73:$X$86,0)),0,VLOOKUP(WEEKDAY(A31,2),Wochenzeiten[],3,0))</f>
        <v/>
      </c>
      <c r="I31" s="114">
        <f>IF(ISNUMBER(LOOKUP(Mai[[#This Row],[Bemerkung]],Setup!$X$71:$X95)),0,Mai[[#This Row],[Ende]]-Mai[[#This Row],[Beginn]]-Mai[[#This Row],[Pause]]-Mai[[#This Row],[Berechnungshilfe1]])</f>
        <v/>
      </c>
    </row>
    <row customHeight="1" ht="12.95" r="32" s="72">
      <c r="A32" s="108">
        <f>A31+1</f>
        <v/>
      </c>
      <c r="B32" s="107" t="n">
        <v>0</v>
      </c>
      <c r="C32" s="107" t="n">
        <v>0</v>
      </c>
      <c r="D32" s="131">
        <f>IF((C32-B32)&lt;TIME(6,1,0),TIME(0,0,0),IF((C32-B32)&lt;TIME(9,31,0),$E$45,$E$46))</f>
        <v/>
      </c>
      <c r="E32" s="110">
        <f>Mai[[#This Row],[Ende]]-Mai[[#This Row],[Beginn]]-Mai[[#This Row],[Pause]]</f>
        <v/>
      </c>
      <c r="F32" s="110">
        <f>$F$6+SUM($E$8:Mai[[#This Row],[Arbeitszeit]])</f>
        <v/>
      </c>
      <c r="G32" s="137" t="n"/>
      <c r="H32" s="114">
        <f>IF(ISNUMBER(MATCH(Mai[[#This Row],[Bemerkung]],Setup!$X$73:$X$86,0)),0,VLOOKUP(WEEKDAY(A32,2),Wochenzeiten[],3,0))</f>
        <v/>
      </c>
      <c r="I32" s="114">
        <f>IF(ISNUMBER(LOOKUP(Mai[[#This Row],[Bemerkung]],Setup!$X$71:$X96)),0,Mai[[#This Row],[Ende]]-Mai[[#This Row],[Beginn]]-Mai[[#This Row],[Pause]]-Mai[[#This Row],[Berechnungshilfe1]])</f>
        <v/>
      </c>
    </row>
    <row customHeight="1" ht="12.95" r="33" s="72">
      <c r="A33" s="108">
        <f>A32+1</f>
        <v/>
      </c>
      <c r="B33" s="107" t="n">
        <v>0</v>
      </c>
      <c r="C33" s="107" t="n">
        <v>0</v>
      </c>
      <c r="D33" s="131">
        <f>IF((C33-B33)&lt;TIME(6,1,0),TIME(0,0,0),IF((C33-B33)&lt;TIME(9,31,0),$E$45,$E$46))</f>
        <v/>
      </c>
      <c r="E33" s="110">
        <f>Mai[[#This Row],[Ende]]-Mai[[#This Row],[Beginn]]-Mai[[#This Row],[Pause]]</f>
        <v/>
      </c>
      <c r="F33" s="110">
        <f>$F$6+SUM($E$8:Mai[[#This Row],[Arbeitszeit]])</f>
        <v/>
      </c>
      <c r="G33" s="111" t="n"/>
      <c r="H33" s="114">
        <f>IF(ISNUMBER(MATCH(Mai[[#This Row],[Bemerkung]],Setup!$X$73:$X$86,0)),0,VLOOKUP(WEEKDAY(A33,2),Wochenzeiten[],3,0))</f>
        <v/>
      </c>
      <c r="I33" s="114">
        <f>IF(ISNUMBER(LOOKUP(Mai[[#This Row],[Bemerkung]],Setup!$X$71:$X97)),0,Mai[[#This Row],[Ende]]-Mai[[#This Row],[Beginn]]-Mai[[#This Row],[Pause]]-Mai[[#This Row],[Berechnungshilfe1]])</f>
        <v/>
      </c>
    </row>
    <row customHeight="1" ht="12.95" r="34" s="72">
      <c r="A34" s="108">
        <f>A33+1</f>
        <v/>
      </c>
      <c r="B34" s="107" t="n">
        <v>0</v>
      </c>
      <c r="C34" s="107" t="n">
        <v>0</v>
      </c>
      <c r="D34" s="131">
        <f>IF((C34-B34)&lt;TIME(6,1,0),TIME(0,0,0),IF((C34-B34)&lt;TIME(9,31,0),$E$45,$E$46))</f>
        <v/>
      </c>
      <c r="E34" s="110">
        <f>Mai[[#This Row],[Ende]]-Mai[[#This Row],[Beginn]]-Mai[[#This Row],[Pause]]</f>
        <v/>
      </c>
      <c r="F34" s="110">
        <f>$F$6+SUM($E$8:Mai[[#This Row],[Arbeitszeit]])</f>
        <v/>
      </c>
      <c r="G34" s="111" t="n"/>
      <c r="H34" s="114">
        <f>IF(ISNUMBER(MATCH(Mai[[#This Row],[Bemerkung]],Setup!$X$73:$X$86,0)),0,VLOOKUP(WEEKDAY(A34,2),Wochenzeiten[],3,0))</f>
        <v/>
      </c>
      <c r="I34" s="114">
        <f>IF(ISNUMBER(LOOKUP(Mai[[#This Row],[Bemerkung]],Setup!$X$71:$X98)),0,Mai[[#This Row],[Ende]]-Mai[[#This Row],[Beginn]]-Mai[[#This Row],[Pause]]-Mai[[#This Row],[Berechnungshilfe1]])</f>
        <v/>
      </c>
    </row>
    <row customHeight="1" ht="12.75" r="35" s="72">
      <c r="A35" s="108">
        <f>A34+1</f>
        <v/>
      </c>
      <c r="B35" s="107" t="n">
        <v>0</v>
      </c>
      <c r="C35" s="107" t="n">
        <v>0</v>
      </c>
      <c r="D35" s="131">
        <f>IF((C35-B35)&lt;TIME(6,1,0),TIME(0,0,0),IF((C35-B35)&lt;TIME(9,31,0),$E$45,$E$46))</f>
        <v/>
      </c>
      <c r="E35" s="110">
        <f>Mai[[#This Row],[Ende]]-Mai[[#This Row],[Beginn]]-Mai[[#This Row],[Pause]]</f>
        <v/>
      </c>
      <c r="F35" s="110">
        <f>$F$6+SUM($E$8:Mai[[#This Row],[Arbeitszeit]])</f>
        <v/>
      </c>
      <c r="G35" s="111" t="n"/>
      <c r="H35" s="114">
        <f>IF(ISNUMBER(MATCH(Mai[[#This Row],[Bemerkung]],Setup!$X$73:$X$86,0)),0,VLOOKUP(WEEKDAY(A35,2),Wochenzeiten[],3,0))</f>
        <v/>
      </c>
      <c r="I35" s="114">
        <f>IF(ISNUMBER(LOOKUP(Mai[[#This Row],[Bemerkung]],Setup!$X$71:$X99)),0,Mai[[#This Row],[Ende]]-Mai[[#This Row],[Beginn]]-Mai[[#This Row],[Pause]]-Mai[[#This Row],[Berechnungshilfe1]])</f>
        <v/>
      </c>
    </row>
    <row customHeight="1" ht="12.75" r="36" s="72">
      <c r="A36" s="108">
        <f>A35+1</f>
        <v/>
      </c>
      <c r="B36" s="107" t="n">
        <v>0</v>
      </c>
      <c r="C36" s="107" t="n">
        <v>0</v>
      </c>
      <c r="D36" s="131">
        <f>IF((C36-B36)&lt;TIME(6,1,0),TIME(0,0,0),IF((C36-B36)&lt;TIME(9,31,0),$E$45,$E$46))</f>
        <v/>
      </c>
      <c r="E36" s="110">
        <f>Mai[[#This Row],[Ende]]-Mai[[#This Row],[Beginn]]-Mai[[#This Row],[Pause]]</f>
        <v/>
      </c>
      <c r="F36" s="110">
        <f>$F$6+SUM($E$8:Mai[[#This Row],[Arbeitszeit]])</f>
        <v/>
      </c>
      <c r="G36" s="111" t="n"/>
      <c r="H36" s="114">
        <f>IF(ISNUMBER(MATCH(Mai[[#This Row],[Bemerkung]],Setup!$X$73:$X$86,0)),0,VLOOKUP(WEEKDAY(A36,2),Wochenzeiten[],3,0))</f>
        <v/>
      </c>
      <c r="I36" s="114">
        <f>IF(ISNUMBER(LOOKUP(Mai[[#This Row],[Bemerkung]],Setup!$X$71:$X100)),0,Mai[[#This Row],[Ende]]-Mai[[#This Row],[Beginn]]-Mai[[#This Row],[Pause]]-Mai[[#This Row],[Berechnungshilfe1]])</f>
        <v/>
      </c>
    </row>
    <row customHeight="1" ht="12.75" r="37" s="72">
      <c r="A37" s="108">
        <f>A36+1</f>
        <v/>
      </c>
      <c r="B37" s="107" t="n">
        <v>0</v>
      </c>
      <c r="C37" s="107" t="n">
        <v>0</v>
      </c>
      <c r="D37" s="131">
        <f>IF((C37-B37)&lt;TIME(6,1,0),TIME(0,0,0),IF((C37-B37)&lt;TIME(9,31,0),$E$45,$E$46))</f>
        <v/>
      </c>
      <c r="E37" s="110">
        <f>Mai[[#This Row],[Ende]]-Mai[[#This Row],[Beginn]]-Mai[[#This Row],[Pause]]</f>
        <v/>
      </c>
      <c r="F37" s="110">
        <f>$F$6+SUM($E$8:Mai[[#This Row],[Arbeitszeit]])</f>
        <v/>
      </c>
      <c r="G37" s="111" t="n"/>
      <c r="H37" s="114">
        <f>IF(ISNUMBER(MATCH(Mai[[#This Row],[Bemerkung]],Setup!$X$73:$X$86,0)),0,VLOOKUP(WEEKDAY(A37,2),Wochenzeiten[],3,0))</f>
        <v/>
      </c>
      <c r="I37" s="114">
        <f>IF(ISNUMBER(LOOKUP(Mai[[#This Row],[Bemerkung]],Setup!$X$71:$X101)),0,Mai[[#This Row],[Ende]]-Mai[[#This Row],[Beginn]]-Mai[[#This Row],[Pause]]-Mai[[#This Row],[Berechnungshilfe1]])</f>
        <v/>
      </c>
    </row>
    <row customHeight="1" ht="12.75" r="38" s="72">
      <c r="A38" s="108">
        <f>A37+1</f>
        <v/>
      </c>
      <c r="B38" s="107" t="n">
        <v>0</v>
      </c>
      <c r="C38" s="107" t="n">
        <v>0</v>
      </c>
      <c r="D38" s="131">
        <f>IF((C38-B38)&lt;TIME(6,1,0),TIME(0,0,0),IF((C38-B38)&lt;TIME(9,31,0),$E$45,$E$46))</f>
        <v/>
      </c>
      <c r="E38" s="110">
        <f>Mai[[#This Row],[Ende]]-Mai[[#This Row],[Beginn]]-Mai[[#This Row],[Pause]]</f>
        <v/>
      </c>
      <c r="F38" s="110">
        <f>$F$6+SUM($E$8:Mai[[#This Row],[Arbeitszeit]])</f>
        <v/>
      </c>
      <c r="G38" s="111" t="inlineStr">
        <is>
          <t>Pfingsten</t>
        </is>
      </c>
      <c r="H38" s="114">
        <f>IF(ISNUMBER(MATCH(Mai[[#This Row],[Bemerkung]],Setup!$X$73:$X$86,0)),0,VLOOKUP(WEEKDAY(A38,2),Wochenzeiten[],3,0))</f>
        <v/>
      </c>
      <c r="I38" s="114">
        <f>IF(ISNUMBER(LOOKUP(Mai[[#This Row],[Bemerkung]],Setup!$X$71:$X102)),0,Mai[[#This Row],[Ende]]-Mai[[#This Row],[Beginn]]-Mai[[#This Row],[Pause]]-Mai[[#This Row],[Berechnungshilfe1]])</f>
        <v/>
      </c>
    </row>
    <row customHeight="1" ht="12" r="39" s="72">
      <c r="A39" s="117" t="n"/>
      <c r="B39" s="117" t="n"/>
      <c r="C39" s="136" t="inlineStr">
        <is>
          <t>Übertrag in den Folgemonat:</t>
        </is>
      </c>
      <c r="D39" s="119" t="n"/>
      <c r="E39" s="119" t="n"/>
      <c r="F39" s="120">
        <f>SUM(Mai[Arbeitszeit])+$F$6-E47</f>
        <v/>
      </c>
      <c r="G39" s="121" t="n"/>
    </row>
    <row customHeight="1" ht="14.1" r="40" s="72">
      <c r="A40" s="122" t="inlineStr">
        <is>
          <t>Anmerkungen</t>
        </is>
      </c>
      <c r="B40" s="123" t="n"/>
      <c r="C40" s="124" t="n"/>
      <c r="D40" s="124" t="n"/>
      <c r="E40" s="124" t="n"/>
      <c r="F40" s="125" t="n"/>
      <c r="G40" s="124" t="n"/>
    </row>
    <row customHeight="1" ht="12.95" r="41" s="72">
      <c r="A41" s="126" t="inlineStr">
        <is>
          <t>Zeitgutschriften – pro Monat max. 25 Stunden (1.500 Min.);</t>
        </is>
      </c>
      <c r="E41" s="124" t="n"/>
      <c r="F41" s="124" t="n"/>
      <c r="G41" s="124" t="n"/>
    </row>
    <row customHeight="1" ht="12.95" r="42" s="72">
      <c r="A42" s="123" t="inlineStr">
        <is>
          <t>kumuliert max. 80 Stunden (4.800) Min.)</t>
        </is>
      </c>
      <c r="D42" s="124" t="n"/>
      <c r="E42" s="124" t="n"/>
      <c r="F42" s="124" t="n"/>
      <c r="G42" s="124" t="n"/>
    </row>
    <row customHeight="1" ht="12.95" r="43" s="72">
      <c r="A43" s="126" t="inlineStr">
        <is>
          <t>Zeitlastschriften – pro Monat max. 15 Stunden (900 Min.);</t>
        </is>
      </c>
      <c r="E43" s="124" t="n"/>
      <c r="F43" s="123" t="inlineStr">
        <is>
          <t>Unterschrift/Datum Beschäftigte/r</t>
        </is>
      </c>
    </row>
    <row customHeight="1" ht="12.95" r="44" s="72">
      <c r="A44" s="123" t="inlineStr">
        <is>
          <t>kumuliert max. 40 Stunden (2.400 Min.)</t>
        </is>
      </c>
      <c r="D44" s="124" t="n"/>
      <c r="E44" s="124" t="n"/>
      <c r="F44" s="124" t="n"/>
      <c r="G44" s="124" t="n"/>
    </row>
    <row customHeight="1" ht="12" r="45" s="72">
      <c r="A45" s="123" t="inlineStr">
        <is>
          <t>Pausenzeit 6-9 Stunden:</t>
        </is>
      </c>
      <c r="D45" s="124" t="n"/>
      <c r="E45" s="127">
        <f>Setup!C16</f>
        <v/>
      </c>
      <c r="F45" s="124" t="n"/>
      <c r="G45" s="124" t="n"/>
    </row>
    <row customHeight="1" ht="12" r="46" s="72">
      <c r="A46" s="123" t="inlineStr">
        <is>
          <t>Pausenzeit 9-10 Stunden</t>
        </is>
      </c>
      <c r="D46" s="124" t="n"/>
      <c r="E46" s="127">
        <f>Setup!C17</f>
        <v/>
      </c>
      <c r="F46" s="123" t="inlineStr">
        <is>
          <t>Kenntnisnahme Vorgesetzte/r</t>
        </is>
      </c>
    </row>
    <row customHeight="1" ht="12.95" r="47" s="72">
      <c r="A47" s="128" t="inlineStr">
        <is>
          <t>monatliche Arbeitszeit</t>
        </is>
      </c>
      <c r="D47" s="124" t="n"/>
      <c r="E47" s="134">
        <f>Setup!C14</f>
        <v/>
      </c>
      <c r="F47" s="123" t="n"/>
      <c r="G47" s="124" t="n"/>
    </row>
  </sheetData>
  <mergeCells count="16">
    <mergeCell ref="A1:C4"/>
    <mergeCell ref="F1:G1"/>
    <mergeCell ref="F2:G2"/>
    <mergeCell ref="F3:G3"/>
    <mergeCell ref="F4:G4"/>
    <mergeCell ref="C6:E6"/>
    <mergeCell ref="C39:E39"/>
    <mergeCell ref="A41:D41"/>
    <mergeCell ref="A42:C42"/>
    <mergeCell ref="A43:D43"/>
    <mergeCell ref="F43:G43"/>
    <mergeCell ref="A44:C44"/>
    <mergeCell ref="A45:C45"/>
    <mergeCell ref="A46:C46"/>
    <mergeCell ref="F46:G46"/>
    <mergeCell ref="A47:C47"/>
  </mergeCells>
  <conditionalFormatting sqref="A8:F38">
    <cfRule aboveAverage="0" bottom="0" dxfId="0" equalAverage="0" operator="equal" percent="0" priority="2" rank="0" text="" type="cellIs">
      <formula>0</formula>
    </cfRule>
  </conditionalFormatting>
  <printOptions gridLines="0" gridLinesSet="1" headings="0" horizontalCentered="0" verticalCentered="0"/>
  <pageMargins bottom="0.7875" footer="0.511805555555555" header="0.511805555555555" left="0.7" right="0.7" top="0.7875"/>
  <pageSetup blackAndWhite="0" copies="1" draft="0" firstPageNumber="0" fitToHeight="1" fitToWidth="1" horizontalDpi="300" orientation="portrait" pageOrder="downThenOver" paperSize="9" scale="100" useFirstPageNumber="0" verticalDpi="300"/>
  <tableParts count="1">
    <tablePart r:id="rId1"/>
  </tableParts>
</worksheet>
</file>

<file path=xl/worksheets/sheet7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O46"/>
  <sheetViews>
    <sheetView colorId="64" defaultGridColor="1" rightToLeft="0" showFormulas="0" showGridLines="1" showOutlineSymbols="1" showRowColHeaders="1" showZeros="1" tabSelected="0" topLeftCell="A1" view="normal" workbookViewId="0" zoomScale="100" zoomScaleNormal="100" zoomScalePageLayoutView="100">
      <selection activeCell="C14" activeCellId="0" pane="topLeft" sqref="C14"/>
    </sheetView>
  </sheetViews>
  <sheetFormatPr baseColWidth="8" defaultRowHeight="12.75" outlineLevelRow="0" zeroHeight="0"/>
  <cols>
    <col customWidth="1" max="1" min="1" style="96" width="11"/>
    <col customWidth="1" max="4" min="2" style="96" width="8.380000000000001"/>
    <col customWidth="1" max="5" min="5" style="96" width="9.880000000000001"/>
    <col customWidth="1" max="6" min="6" style="96" width="11.25"/>
    <col customWidth="1" max="7" min="7" style="96" width="13"/>
    <col customWidth="1" hidden="1" max="9" min="8" style="96" width="10.13"/>
    <col customWidth="1" max="13" min="10" style="96" width="11.13"/>
    <col customWidth="1" max="14" min="14" style="96" width="15.5"/>
    <col customWidth="1" max="1025" min="15" style="96" width="11.13"/>
  </cols>
  <sheetData>
    <row customHeight="1" ht="12.95" r="1" s="72">
      <c r="A1" s="97" t="inlineStr">
        <is>
          <t>ZEITERFASSUNGSBOGEN FÜR DIE GLEITENDE ARBEITSZEIT</t>
        </is>
      </c>
      <c r="E1" s="98" t="inlineStr">
        <is>
          <t>Name:</t>
        </is>
      </c>
      <c r="F1" s="99">
        <f>T(Setup!C10)</f>
        <v/>
      </c>
    </row>
    <row customHeight="1" ht="12.95" r="2" s="72">
      <c r="E2" s="98" t="inlineStr">
        <is>
          <t>Vorname:</t>
        </is>
      </c>
      <c r="F2" s="99">
        <f>T(Setup!C11)</f>
        <v/>
      </c>
    </row>
    <row customHeight="1" ht="17.1" r="3" s="72">
      <c r="E3" s="100" t="inlineStr">
        <is>
          <t>Dienststelle: </t>
        </is>
      </c>
      <c r="F3" s="99">
        <f>T(Setup!C12)</f>
        <v/>
      </c>
    </row>
    <row customHeight="1" ht="12.95" r="4" s="72">
      <c r="E4" s="98" t="inlineStr">
        <is>
          <t>Monat: </t>
        </is>
      </c>
      <c r="F4" s="101">
        <f>DATE(Setup!C13,6,1)</f>
        <v/>
      </c>
    </row>
    <row customHeight="1" ht="78.75" r="5" s="72">
      <c r="A5" s="102" t="inlineStr">
        <is>
          <t>Tag</t>
        </is>
      </c>
      <c r="B5" s="102" t="inlineStr">
        <is>
          <t>Beginn des Dienstes (frühestens 6:00 Uhr)</t>
        </is>
      </c>
      <c r="C5" s="102" t="inlineStr">
        <is>
          <t>Ende des Dienstes (spätestens 19:30 Uhr)</t>
        </is>
      </c>
      <c r="D5" s="102" t="inlineStr">
        <is>
          <t>Pause (mind. 30 Min. ab 6 Std. AZ, mind. 45 Min. ab 9 Std. AZ)</t>
        </is>
      </c>
      <c r="E5" s="103" t="inlineStr">
        <is>
          <t>Gegenüber Sollarb.zeit mehr/weniger 
(+/- hh:mm)</t>
        </is>
      </c>
      <c r="F5" s="103" t="inlineStr">
        <is>
          <t>Tägl. Fortschreibung d. zeitl. Über- u. Unterschreitung 
(+ / - hh:mm)</t>
        </is>
      </c>
      <c r="G5" s="104" t="inlineStr">
        <is>
          <t>Bemerkungen, z.B. 
U = Urlaub 
K = Krankheit 
B = Befreiung 
Zaus = Zeitausgleich 
D = Dienstreise 
kA = kein Arbeitstag</t>
        </is>
      </c>
      <c r="N5" s="105" t="n"/>
      <c r="O5" s="105" t="n"/>
    </row>
    <row customHeight="1" ht="12.95" r="6" s="72">
      <c r="A6" s="106" t="n"/>
      <c r="B6" s="106" t="n"/>
      <c r="C6" s="98" t="inlineStr">
        <is>
          <t>Übertrag aus dem Vormonat:</t>
        </is>
      </c>
      <c r="F6" s="135">
        <f>Mai!F39</f>
        <v/>
      </c>
      <c r="G6" s="98" t="n"/>
    </row>
    <row customHeight="1" hidden="1" ht="12.95" r="7" s="72">
      <c r="A7" s="108" t="inlineStr">
        <is>
          <t>Datum</t>
        </is>
      </c>
      <c r="B7" s="109" t="inlineStr">
        <is>
          <t>Beginn</t>
        </is>
      </c>
      <c r="C7" s="109" t="inlineStr">
        <is>
          <t>Ende</t>
        </is>
      </c>
      <c r="D7" s="109" t="inlineStr">
        <is>
          <t>Pause</t>
        </is>
      </c>
      <c r="E7" s="110" t="inlineStr">
        <is>
          <t>Arbeitszeit</t>
        </is>
      </c>
      <c r="F7" s="110" t="inlineStr">
        <is>
          <t>Zwischensumme</t>
        </is>
      </c>
      <c r="G7" s="111" t="inlineStr">
        <is>
          <t>Bemerkung</t>
        </is>
      </c>
      <c r="H7" s="105" t="inlineStr">
        <is>
          <t>Berechnungshilfe1</t>
        </is>
      </c>
      <c r="I7" s="105" t="inlineStr">
        <is>
          <t>Berechnungshilfe2</t>
        </is>
      </c>
      <c r="J7" s="96" t="inlineStr">
        <is>
          <t>Spalte1</t>
        </is>
      </c>
      <c r="K7" s="96" t="inlineStr">
        <is>
          <t>Spalte2</t>
        </is>
      </c>
    </row>
    <row customHeight="1" ht="12.95" r="8" s="72">
      <c r="A8" s="108">
        <f>F4</f>
        <v/>
      </c>
      <c r="B8" s="107" t="n">
        <v>0</v>
      </c>
      <c r="C8" s="107" t="n">
        <v>0</v>
      </c>
      <c r="D8" s="131">
        <f>IF((C8-B8)&lt;TIME(6,1,0),TIME(0,0,0),IF((C8-B8)&lt;TIME(9,31,0),$E$44,$E$45))</f>
        <v/>
      </c>
      <c r="E8" s="110">
        <f>Juni[[#This Row],[Ende]]-Juni[[#This Row],[Beginn]]-Juni[[#This Row],[Pause]]</f>
        <v/>
      </c>
      <c r="F8" s="110">
        <f>$F$6+SUM($E$8:Juni[[#This Row],[Arbeitszeit]])</f>
        <v/>
      </c>
      <c r="G8" s="111" t="inlineStr">
        <is>
          <t>Pfingsten</t>
        </is>
      </c>
      <c r="H8" s="114">
        <f>IF(ISNUMBER(MATCH(Juni[[#This Row],[Bemerkung]],Setup!$X$73:$X$86,0)),0,VLOOKUP(WEEKDAY(A8,2),Wochenzeiten[],3,0))</f>
        <v/>
      </c>
      <c r="I8" s="114">
        <f>IF(ISNUMBER(LOOKUP(Juni[[#This Row],[Bemerkung]],Setup!$X$71:$X72)),0,Juni[[#This Row],[Ende]]-Juni[[#This Row],[Beginn]]-Juni[[#This Row],[Pause]]-Juni[[#This Row],[Berechnungshilfe1]])</f>
        <v/>
      </c>
    </row>
    <row customHeight="1" ht="12.95" r="9" s="72">
      <c r="A9" s="108">
        <f>A8+1</f>
        <v/>
      </c>
      <c r="B9" s="107" t="n">
        <v>0</v>
      </c>
      <c r="C9" s="107" t="n">
        <v>0</v>
      </c>
      <c r="D9" s="131">
        <f>IF((C9-B9)&lt;TIME(6,1,0),TIME(0,0,0),IF((C9-B9)&lt;TIME(9,31,0),$E$44,$E$45))</f>
        <v/>
      </c>
      <c r="E9" s="110">
        <f>Juni[[#This Row],[Ende]]-Juni[[#This Row],[Beginn]]-Juni[[#This Row],[Pause]]</f>
        <v/>
      </c>
      <c r="F9" s="110">
        <f>$F$6+SUM($E$8:Juni[[#This Row],[Arbeitszeit]])</f>
        <v/>
      </c>
      <c r="G9" s="111" t="n"/>
      <c r="H9" s="114">
        <f>IF(ISNUMBER(MATCH(Juni[[#This Row],[Bemerkung]],Setup!$X$73:$X$86,0)),0,VLOOKUP(WEEKDAY(A9,2),Wochenzeiten[],3,0))</f>
        <v/>
      </c>
      <c r="I9" s="114">
        <f>IF(ISNUMBER(LOOKUP(Juni[[#This Row],[Bemerkung]],Setup!$X$71:$X73)),0,Juni[[#This Row],[Ende]]-Juni[[#This Row],[Beginn]]-Juni[[#This Row],[Pause]]-Juni[[#This Row],[Berechnungshilfe1]])</f>
        <v/>
      </c>
    </row>
    <row customHeight="1" ht="12.95" r="10" s="72">
      <c r="A10" s="108">
        <f>A9+1</f>
        <v/>
      </c>
      <c r="B10" s="107" t="n">
        <v>0</v>
      </c>
      <c r="C10" s="107" t="n">
        <v>0</v>
      </c>
      <c r="D10" s="131">
        <f>IF((C10-B10)&lt;TIME(6,1,0),TIME(0,0,0),IF((C10-B10)&lt;TIME(9,31,0),$E$44,$E$45))</f>
        <v/>
      </c>
      <c r="E10" s="110">
        <f>Juni[[#This Row],[Ende]]-Juni[[#This Row],[Beginn]]-Juni[[#This Row],[Pause]]</f>
        <v/>
      </c>
      <c r="F10" s="110">
        <f>$F$6+SUM($E$8:Juni[[#This Row],[Arbeitszeit]])</f>
        <v/>
      </c>
      <c r="G10" s="137" t="n"/>
      <c r="H10" s="114">
        <f>IF(ISNUMBER(MATCH(Juni[[#This Row],[Bemerkung]],Setup!$X$73:$X$86,0)),0,VLOOKUP(WEEKDAY(A10,2),Wochenzeiten[],3,0))</f>
        <v/>
      </c>
      <c r="I10" s="114">
        <f>IF(ISNUMBER(LOOKUP(Juni[[#This Row],[Bemerkung]],Setup!$X$71:$X74)),0,Juni[[#This Row],[Ende]]-Juni[[#This Row],[Beginn]]-Juni[[#This Row],[Pause]]-Juni[[#This Row],[Berechnungshilfe1]])</f>
        <v/>
      </c>
    </row>
    <row customHeight="1" ht="12.95" r="11" s="72">
      <c r="A11" s="108">
        <f>A10+1</f>
        <v/>
      </c>
      <c r="B11" s="107" t="n">
        <v>0</v>
      </c>
      <c r="C11" s="107" t="n">
        <v>0</v>
      </c>
      <c r="D11" s="131">
        <f>IF((C11-B11)&lt;TIME(6,1,0),TIME(0,0,0),IF((C11-B11)&lt;TIME(9,31,0),$E$44,$E$45))</f>
        <v/>
      </c>
      <c r="E11" s="110">
        <f>Juni[[#This Row],[Ende]]-Juni[[#This Row],[Beginn]]-Juni[[#This Row],[Pause]]</f>
        <v/>
      </c>
      <c r="F11" s="110">
        <f>$F$6+SUM($E$8:Juni[[#This Row],[Arbeitszeit]])</f>
        <v/>
      </c>
      <c r="G11" s="111" t="n"/>
      <c r="H11" s="114">
        <f>IF(ISNUMBER(MATCH(Juni[[#This Row],[Bemerkung]],Setup!$X$73:$X$86,0)),0,VLOOKUP(WEEKDAY(A11,2),Wochenzeiten[],3,0))</f>
        <v/>
      </c>
      <c r="I11" s="114">
        <f>IF(ISNUMBER(LOOKUP(Juni[[#This Row],[Bemerkung]],Setup!$X$71:$X75)),0,Juni[[#This Row],[Ende]]-Juni[[#This Row],[Beginn]]-Juni[[#This Row],[Pause]]-Juni[[#This Row],[Berechnungshilfe1]])</f>
        <v/>
      </c>
    </row>
    <row customHeight="1" ht="12.95" r="12" s="72">
      <c r="A12" s="108">
        <f>A11+1</f>
        <v/>
      </c>
      <c r="B12" s="107" t="n">
        <v>0</v>
      </c>
      <c r="C12" s="107" t="n">
        <v>0</v>
      </c>
      <c r="D12" s="131">
        <f>IF((C12-B12)&lt;TIME(6,1,0),TIME(0,0,0),IF((C12-B12)&lt;TIME(9,31,0),$E$44,$E$45))</f>
        <v/>
      </c>
      <c r="E12" s="110">
        <f>Juni[[#This Row],[Ende]]-Juni[[#This Row],[Beginn]]-Juni[[#This Row],[Pause]]</f>
        <v/>
      </c>
      <c r="F12" s="110">
        <f>$F$6+SUM($E$8:Juni[[#This Row],[Arbeitszeit]])</f>
        <v/>
      </c>
      <c r="G12" s="111" t="n"/>
      <c r="H12" s="114">
        <f>IF(ISNUMBER(MATCH(Juni[[#This Row],[Bemerkung]],Setup!$X$73:$X$86,0)),0,VLOOKUP(WEEKDAY(A12,2),Wochenzeiten[],3,0))</f>
        <v/>
      </c>
      <c r="I12" s="114">
        <f>IF(ISNUMBER(LOOKUP(Juni[[#This Row],[Bemerkung]],Setup!$X$71:$X76)),0,Juni[[#This Row],[Ende]]-Juni[[#This Row],[Beginn]]-Juni[[#This Row],[Pause]]-Juni[[#This Row],[Berechnungshilfe1]])</f>
        <v/>
      </c>
    </row>
    <row customHeight="1" ht="12.95" r="13" s="72">
      <c r="A13" s="108">
        <f>A12+1</f>
        <v/>
      </c>
      <c r="B13" s="107" t="n">
        <v>0</v>
      </c>
      <c r="C13" s="107" t="n">
        <v>0</v>
      </c>
      <c r="D13" s="131">
        <f>IF((C13-B13)&lt;TIME(6,1,0),TIME(0,0,0),IF((C13-B13)&lt;TIME(9,31,0),$E$44,$E$45))</f>
        <v/>
      </c>
      <c r="E13" s="110">
        <f>Juni[[#This Row],[Ende]]-Juni[[#This Row],[Beginn]]-Juni[[#This Row],[Pause]]</f>
        <v/>
      </c>
      <c r="F13" s="110">
        <f>$F$6+SUM($E$8:Juni[[#This Row],[Arbeitszeit]])</f>
        <v/>
      </c>
      <c r="G13" s="137" t="n"/>
      <c r="H13" s="114">
        <f>IF(ISNUMBER(MATCH(Juni[[#This Row],[Bemerkung]],Setup!$X$73:$X$86,0)),0,VLOOKUP(WEEKDAY(A13,2),Wochenzeiten[],3,0))</f>
        <v/>
      </c>
      <c r="I13" s="114">
        <f>IF(ISNUMBER(LOOKUP(Juni[[#This Row],[Bemerkung]],Setup!$X$71:$X77)),0,Juni[[#This Row],[Ende]]-Juni[[#This Row],[Beginn]]-Juni[[#This Row],[Pause]]-Juni[[#This Row],[Berechnungshilfe1]])</f>
        <v/>
      </c>
    </row>
    <row customHeight="1" ht="12.95" r="14" s="72">
      <c r="A14" s="108">
        <f>A13+1</f>
        <v/>
      </c>
      <c r="B14" s="107" t="n">
        <v>0</v>
      </c>
      <c r="C14" s="107" t="n">
        <v>0</v>
      </c>
      <c r="D14" s="131">
        <f>IF((C14-B14)&lt;TIME(6,1,0),TIME(0,0,0),IF((C14-B14)&lt;TIME(9,31,0),$E$44,$E$45))</f>
        <v/>
      </c>
      <c r="E14" s="110">
        <f>Juni[[#This Row],[Ende]]-Juni[[#This Row],[Beginn]]-Juni[[#This Row],[Pause]]</f>
        <v/>
      </c>
      <c r="F14" s="110">
        <f>$F$6+SUM($E$8:Juni[[#This Row],[Arbeitszeit]])</f>
        <v/>
      </c>
      <c r="G14" s="111" t="n"/>
      <c r="H14" s="114">
        <f>IF(ISNUMBER(MATCH(Juni[[#This Row],[Bemerkung]],Setup!$X$73:$X$86,0)),0,VLOOKUP(WEEKDAY(A14,2),Wochenzeiten[],3,0))</f>
        <v/>
      </c>
      <c r="I14" s="114">
        <f>IF(ISNUMBER(LOOKUP(Juni[[#This Row],[Bemerkung]],Setup!$X$71:$X79)),0,Juni[[#This Row],[Ende]]-Juni[[#This Row],[Beginn]]-Juni[[#This Row],[Pause]]-Juni[[#This Row],[Berechnungshilfe1]])</f>
        <v/>
      </c>
      <c r="K14" s="96">
        <f>WEEKDAY(A2,2)</f>
        <v/>
      </c>
    </row>
    <row customHeight="1" ht="12.95" r="15" s="72">
      <c r="A15" s="108">
        <f>A14+1</f>
        <v/>
      </c>
      <c r="B15" s="107" t="n">
        <v>0</v>
      </c>
      <c r="C15" s="107" t="n">
        <v>0</v>
      </c>
      <c r="D15" s="131">
        <f>IF((C15-B15)&lt;TIME(6,1,0),TIME(0,0,0),IF((C15-B15)&lt;TIME(9,31,0),$E$44,$E$45))</f>
        <v/>
      </c>
      <c r="E15" s="110">
        <f>Juni[[#This Row],[Ende]]-Juni[[#This Row],[Beginn]]-Juni[[#This Row],[Pause]]</f>
        <v/>
      </c>
      <c r="F15" s="110">
        <f>$F$6+SUM($E$8:Juni[[#This Row],[Arbeitszeit]])</f>
        <v/>
      </c>
      <c r="G15" s="111" t="n"/>
      <c r="H15" s="114">
        <f>IF(ISNUMBER(MATCH(Juni[[#This Row],[Bemerkung]],Setup!$X$73:$X$86,0)),0,VLOOKUP(WEEKDAY(A15,2),Wochenzeiten[],3,0))</f>
        <v/>
      </c>
      <c r="I15" s="114">
        <f>IF(ISNUMBER(LOOKUP(Juni[[#This Row],[Bemerkung]],Setup!$X$71:$X80)),0,Juni[[#This Row],[Ende]]-Juni[[#This Row],[Beginn]]-Juni[[#This Row],[Pause]]-Juni[[#This Row],[Berechnungshilfe1]])</f>
        <v/>
      </c>
    </row>
    <row customHeight="1" ht="12.95" r="16" s="72">
      <c r="A16" s="108">
        <f>A15+1</f>
        <v/>
      </c>
      <c r="B16" s="107" t="n">
        <v>0</v>
      </c>
      <c r="C16" s="107" t="n">
        <v>0</v>
      </c>
      <c r="D16" s="131">
        <f>IF((C16-B16)&lt;TIME(6,1,0),TIME(0,0,0),IF((C16-B16)&lt;TIME(9,31,0),$E$44,$E$45))</f>
        <v/>
      </c>
      <c r="E16" s="110">
        <f>Juni[[#This Row],[Ende]]-Juni[[#This Row],[Beginn]]-Juni[[#This Row],[Pause]]</f>
        <v/>
      </c>
      <c r="F16" s="110">
        <f>$F$6+SUM($E$8:Juni[[#This Row],[Arbeitszeit]])</f>
        <v/>
      </c>
      <c r="G16" s="111" t="n"/>
      <c r="H16" s="114">
        <f>IF(ISNUMBER(MATCH(Juni[[#This Row],[Bemerkung]],Setup!$X$73:$X$86,0)),0,VLOOKUP(WEEKDAY(A16,2),Wochenzeiten[],3,0))</f>
        <v/>
      </c>
      <c r="I16" s="114">
        <f>IF(ISNUMBER(LOOKUP(Juni[[#This Row],[Bemerkung]],Setup!$X$71:$X81)),0,Juni[[#This Row],[Ende]]-Juni[[#This Row],[Beginn]]-Juni[[#This Row],[Pause]]-Juni[[#This Row],[Berechnungshilfe1]])</f>
        <v/>
      </c>
    </row>
    <row customHeight="1" ht="12.95" r="17" s="72">
      <c r="A17" s="108">
        <f>A16+1</f>
        <v/>
      </c>
      <c r="B17" s="107" t="n">
        <v>0</v>
      </c>
      <c r="C17" s="107" t="n">
        <v>0</v>
      </c>
      <c r="D17" s="131">
        <f>IF((C17-B17)&lt;TIME(6,1,0),TIME(0,0,0),IF((C17-B17)&lt;TIME(9,31,0),$E$44,$E$45))</f>
        <v/>
      </c>
      <c r="E17" s="110">
        <f>Juni[[#This Row],[Ende]]-Juni[[#This Row],[Beginn]]-Juni[[#This Row],[Pause]]</f>
        <v/>
      </c>
      <c r="F17" s="110">
        <f>$F$6+SUM($E$8:Juni[[#This Row],[Arbeitszeit]])</f>
        <v/>
      </c>
      <c r="G17" s="111" t="n"/>
      <c r="H17" s="114">
        <f>IF(ISNUMBER(MATCH(Juni[[#This Row],[Bemerkung]],Setup!$X$73:$X$86,0)),0,VLOOKUP(WEEKDAY(A17,2),Wochenzeiten[],3,0))</f>
        <v/>
      </c>
      <c r="I17" s="114">
        <f>IF(ISNUMBER(LOOKUP(Juni[[#This Row],[Bemerkung]],Setup!$X$71:$X82)),0,Juni[[#This Row],[Ende]]-Juni[[#This Row],[Beginn]]-Juni[[#This Row],[Pause]]-Juni[[#This Row],[Berechnungshilfe1]])</f>
        <v/>
      </c>
    </row>
    <row customHeight="1" ht="12.95" r="18" s="72">
      <c r="A18" s="108">
        <f>A17+1</f>
        <v/>
      </c>
      <c r="B18" s="107" t="n">
        <v>0</v>
      </c>
      <c r="C18" s="107" t="n">
        <v>0</v>
      </c>
      <c r="D18" s="131">
        <f>IF((C18-B18)&lt;TIME(6,1,0),TIME(0,0,0),IF((C18-B18)&lt;TIME(9,31,0),$E$44,$E$45))</f>
        <v/>
      </c>
      <c r="E18" s="110">
        <f>Juni[[#This Row],[Ende]]-Juni[[#This Row],[Beginn]]-Juni[[#This Row],[Pause]]</f>
        <v/>
      </c>
      <c r="F18" s="110">
        <f>$F$6+SUM($E$8:Juni[[#This Row],[Arbeitszeit]])</f>
        <v/>
      </c>
      <c r="G18" s="111" t="n"/>
      <c r="H18" s="114">
        <f>IF(ISNUMBER(MATCH(Juni[[#This Row],[Bemerkung]],Setup!$X$73:$X$86,0)),0,VLOOKUP(WEEKDAY(A18,2),Wochenzeiten[],3,0))</f>
        <v/>
      </c>
      <c r="I18" s="114">
        <f>IF(ISNUMBER(LOOKUP(Juni[[#This Row],[Bemerkung]],Setup!$X$71:$X83)),0,Juni[[#This Row],[Ende]]-Juni[[#This Row],[Beginn]]-Juni[[#This Row],[Pause]]-Juni[[#This Row],[Berechnungshilfe1]])</f>
        <v/>
      </c>
    </row>
    <row customHeight="1" ht="12.95" r="19" s="72">
      <c r="A19" s="108">
        <f>A18+1</f>
        <v/>
      </c>
      <c r="B19" s="107" t="n">
        <v>0</v>
      </c>
      <c r="C19" s="107" t="n">
        <v>0</v>
      </c>
      <c r="D19" s="131">
        <f>IF((C19-B19)&lt;TIME(6,1,0),TIME(0,0,0),IF((C19-B19)&lt;TIME(9,31,0),$E$44,$E$45))</f>
        <v/>
      </c>
      <c r="E19" s="110">
        <f>Juni[[#This Row],[Ende]]-Juni[[#This Row],[Beginn]]-Juni[[#This Row],[Pause]]</f>
        <v/>
      </c>
      <c r="F19" s="110">
        <f>$F$6+SUM($E$8:Juni[[#This Row],[Arbeitszeit]])</f>
        <v/>
      </c>
      <c r="G19" s="111" t="n"/>
      <c r="H19" s="114">
        <f>IF(ISNUMBER(MATCH(Juni[[#This Row],[Bemerkung]],Setup!$X$73:$X$86,0)),0,VLOOKUP(WEEKDAY(A19,2),Wochenzeiten[],3,0))</f>
        <v/>
      </c>
      <c r="I19" s="114">
        <f>IF(ISNUMBER(LOOKUP(Juni[[#This Row],[Bemerkung]],Setup!$X$71:$X84)),0,Juni[[#This Row],[Ende]]-Juni[[#This Row],[Beginn]]-Juni[[#This Row],[Pause]]-Juni[[#This Row],[Berechnungshilfe1]])</f>
        <v/>
      </c>
    </row>
    <row customHeight="1" ht="12.95" r="20" s="72">
      <c r="A20" s="108">
        <f>A19+1</f>
        <v/>
      </c>
      <c r="B20" s="107" t="n">
        <v>0</v>
      </c>
      <c r="C20" s="107" t="n">
        <v>0</v>
      </c>
      <c r="D20" s="131">
        <f>IF((C20-B20)&lt;TIME(6,1,0),TIME(0,0,0),IF((C20-B20)&lt;TIME(9,31,0),$E$44,$E$45))</f>
        <v/>
      </c>
      <c r="E20" s="110">
        <f>Juni[[#This Row],[Ende]]-Juni[[#This Row],[Beginn]]-Juni[[#This Row],[Pause]]</f>
        <v/>
      </c>
      <c r="F20" s="110">
        <f>$F$6+SUM($E$8:Juni[[#This Row],[Arbeitszeit]])</f>
        <v/>
      </c>
      <c r="G20" s="111" t="n"/>
      <c r="H20" s="114">
        <f>IF(ISNUMBER(MATCH(Juni[[#This Row],[Bemerkung]],Setup!$X$73:$X$86,0)),0,VLOOKUP(WEEKDAY(A20,2),Wochenzeiten[],3,0))</f>
        <v/>
      </c>
      <c r="I20" s="114">
        <f>IF(ISNUMBER(LOOKUP(Juni[[#This Row],[Bemerkung]],Setup!$X$71:$X85)),0,Juni[[#This Row],[Ende]]-Juni[[#This Row],[Beginn]]-Juni[[#This Row],[Pause]]-Juni[[#This Row],[Berechnungshilfe1]])</f>
        <v/>
      </c>
    </row>
    <row customHeight="1" ht="12.95" r="21" s="72">
      <c r="A21" s="108">
        <f>A20+1</f>
        <v/>
      </c>
      <c r="B21" s="107" t="n">
        <v>0</v>
      </c>
      <c r="C21" s="107" t="n">
        <v>0</v>
      </c>
      <c r="D21" s="131">
        <f>IF((C21-B21)&lt;TIME(6,1,0),TIME(0,0,0),IF((C21-B21)&lt;TIME(9,31,0),$E$44,$E$45))</f>
        <v/>
      </c>
      <c r="E21" s="110">
        <f>Juni[[#This Row],[Ende]]-Juni[[#This Row],[Beginn]]-Juni[[#This Row],[Pause]]</f>
        <v/>
      </c>
      <c r="F21" s="110">
        <f>$F$6+SUM($E$8:Juni[[#This Row],[Arbeitszeit]])</f>
        <v/>
      </c>
      <c r="G21" s="111" t="n"/>
      <c r="H21" s="114">
        <f>IF(ISNUMBER(MATCH(Juni[[#This Row],[Bemerkung]],Setup!$X$73:$X$86,0)),0,VLOOKUP(WEEKDAY(A21,2),Wochenzeiten[],3,0))</f>
        <v/>
      </c>
      <c r="I21" s="114">
        <f>IF(ISNUMBER(LOOKUP(Juni[[#This Row],[Bemerkung]],Setup!$X$71:$X86)),0,Juni[[#This Row],[Ende]]-Juni[[#This Row],[Beginn]]-Juni[[#This Row],[Pause]]-Juni[[#This Row],[Berechnungshilfe1]])</f>
        <v/>
      </c>
    </row>
    <row customHeight="1" ht="12.95" r="22" s="72">
      <c r="A22" s="108">
        <f>A21+1</f>
        <v/>
      </c>
      <c r="B22" s="107" t="n">
        <v>0</v>
      </c>
      <c r="C22" s="107" t="n">
        <v>0</v>
      </c>
      <c r="D22" s="131">
        <f>IF((C22-B22)&lt;TIME(6,1,0),TIME(0,0,0),IF((C22-B22)&lt;TIME(9,31,0),$E$44,$E$45))</f>
        <v/>
      </c>
      <c r="E22" s="110">
        <f>Juni[[#This Row],[Ende]]-Juni[[#This Row],[Beginn]]-Juni[[#This Row],[Pause]]</f>
        <v/>
      </c>
      <c r="F22" s="110">
        <f>$F$6+SUM($E$8:Juni[[#This Row],[Arbeitszeit]])</f>
        <v/>
      </c>
      <c r="G22" s="111" t="n"/>
      <c r="H22" s="114">
        <f>IF(ISNUMBER(MATCH(Juni[[#This Row],[Bemerkung]],Setup!$X$73:$X$86,0)),0,VLOOKUP(WEEKDAY(A22,2),Wochenzeiten[],3,0))</f>
        <v/>
      </c>
      <c r="I22" s="114">
        <f>IF(ISNUMBER(LOOKUP(Juni[[#This Row],[Bemerkung]],Setup!$X$71:$X87)),0,Juni[[#This Row],[Ende]]-Juni[[#This Row],[Beginn]]-Juni[[#This Row],[Pause]]-Juni[[#This Row],[Berechnungshilfe1]])</f>
        <v/>
      </c>
    </row>
    <row customHeight="1" ht="12.95" r="23" s="72">
      <c r="A23" s="108">
        <f>A22+1</f>
        <v/>
      </c>
      <c r="B23" s="107" t="n">
        <v>0</v>
      </c>
      <c r="C23" s="107" t="n">
        <v>0</v>
      </c>
      <c r="D23" s="131">
        <f>IF((C23-B23)&lt;TIME(6,1,0),TIME(0,0,0),IF((C23-B23)&lt;TIME(9,31,0),$E$44,$E$45))</f>
        <v/>
      </c>
      <c r="E23" s="110">
        <f>Juni[[#This Row],[Ende]]-Juni[[#This Row],[Beginn]]-Juni[[#This Row],[Pause]]</f>
        <v/>
      </c>
      <c r="F23" s="110">
        <f>$F$6+SUM($E$8:Juni[[#This Row],[Arbeitszeit]])</f>
        <v/>
      </c>
      <c r="G23" s="111" t="n"/>
      <c r="H23" s="114">
        <f>IF(ISNUMBER(MATCH(Juni[[#This Row],[Bemerkung]],Setup!$X$73:$X$86,0)),0,VLOOKUP(WEEKDAY(A23,2),Wochenzeiten[],3,0))</f>
        <v/>
      </c>
      <c r="I23" s="114">
        <f>IF(ISNUMBER(LOOKUP(Juni[[#This Row],[Bemerkung]],Setup!$X$71:$X87)),0,Juni[[#This Row],[Ende]]-Juni[[#This Row],[Beginn]]-Juni[[#This Row],[Pause]]-Juni[[#This Row],[Berechnungshilfe1]])</f>
        <v/>
      </c>
    </row>
    <row customHeight="1" ht="12.95" r="24" s="72">
      <c r="A24" s="108">
        <f>A23+1</f>
        <v/>
      </c>
      <c r="B24" s="107" t="n">
        <v>0</v>
      </c>
      <c r="C24" s="107" t="n">
        <v>0</v>
      </c>
      <c r="D24" s="131">
        <f>IF((C24-B24)&lt;TIME(6,1,0),TIME(0,0,0),IF((C24-B24)&lt;TIME(9,31,0),$E$44,$E$45))</f>
        <v/>
      </c>
      <c r="E24" s="110">
        <f>Juni[[#This Row],[Ende]]-Juni[[#This Row],[Beginn]]-Juni[[#This Row],[Pause]]</f>
        <v/>
      </c>
      <c r="F24" s="110">
        <f>$F$6+SUM($E$8:Juni[[#This Row],[Arbeitszeit]])</f>
        <v/>
      </c>
      <c r="G24" s="111" t="n"/>
      <c r="H24" s="114">
        <f>IF(ISNUMBER(MATCH(Juni[[#This Row],[Bemerkung]],Setup!$X$73:$X$86,0)),0,VLOOKUP(WEEKDAY(A24,2),Wochenzeiten[],3,0))</f>
        <v/>
      </c>
      <c r="I24" s="114">
        <f>IF(ISNUMBER(LOOKUP(Juni[[#This Row],[Bemerkung]],Setup!$X$71:$X88)),0,Juni[[#This Row],[Ende]]-Juni[[#This Row],[Beginn]]-Juni[[#This Row],[Pause]]-Juni[[#This Row],[Berechnungshilfe1]])</f>
        <v/>
      </c>
    </row>
    <row customHeight="1" ht="12.95" r="25" s="72">
      <c r="A25" s="108">
        <f>A24+1</f>
        <v/>
      </c>
      <c r="B25" s="107" t="n">
        <v>0</v>
      </c>
      <c r="C25" s="107" t="n">
        <v>0</v>
      </c>
      <c r="D25" s="131">
        <f>IF((C25-B25)&lt;TIME(6,1,0),TIME(0,0,0),IF((C25-B25)&lt;TIME(9,31,0),$E$44,$E$45))</f>
        <v/>
      </c>
      <c r="E25" s="110">
        <f>Juni[[#This Row],[Ende]]-Juni[[#This Row],[Beginn]]-Juni[[#This Row],[Pause]]</f>
        <v/>
      </c>
      <c r="F25" s="110">
        <f>$F$6+SUM($E$8:Juni[[#This Row],[Arbeitszeit]])</f>
        <v/>
      </c>
      <c r="G25" s="111" t="n"/>
      <c r="H25" s="114">
        <f>IF(ISNUMBER(MATCH(Juni[[#This Row],[Bemerkung]],Setup!$X$73:$X$86,0)),0,VLOOKUP(WEEKDAY(A25,2),Wochenzeiten[],3,0))</f>
        <v/>
      </c>
      <c r="I25" s="114">
        <f>IF(ISNUMBER(LOOKUP(Juni[[#This Row],[Bemerkung]],Setup!$X$71:$X89)),0,Juni[[#This Row],[Ende]]-Juni[[#This Row],[Beginn]]-Juni[[#This Row],[Pause]]-Juni[[#This Row],[Berechnungshilfe1]])</f>
        <v/>
      </c>
    </row>
    <row customHeight="1" ht="12.95" r="26" s="72">
      <c r="A26" s="108">
        <f>A25+1</f>
        <v/>
      </c>
      <c r="B26" s="107" t="n">
        <v>0</v>
      </c>
      <c r="C26" s="107" t="n">
        <v>0</v>
      </c>
      <c r="D26" s="131">
        <f>IF((C26-B26)&lt;TIME(6,1,0),TIME(0,0,0),IF((C26-B26)&lt;TIME(9,31,0),$E$44,$E$45))</f>
        <v/>
      </c>
      <c r="E26" s="110">
        <f>Juni[[#This Row],[Ende]]-Juni[[#This Row],[Beginn]]-Juni[[#This Row],[Pause]]</f>
        <v/>
      </c>
      <c r="F26" s="110">
        <f>$F$6+SUM($E$8:Juni[[#This Row],[Arbeitszeit]])</f>
        <v/>
      </c>
      <c r="G26" s="111" t="n"/>
      <c r="H26" s="114">
        <f>IF(ISNUMBER(MATCH(Juni[[#This Row],[Bemerkung]],Setup!$X$73:$X$86,0)),0,VLOOKUP(WEEKDAY(A26,2),Wochenzeiten[],3,0))</f>
        <v/>
      </c>
      <c r="I26" s="114">
        <f>IF(ISNUMBER(LOOKUP(Juni[[#This Row],[Bemerkung]],Setup!$X$71:$X90)),0,Juni[[#This Row],[Ende]]-Juni[[#This Row],[Beginn]]-Juni[[#This Row],[Pause]]-Juni[[#This Row],[Berechnungshilfe1]])</f>
        <v/>
      </c>
    </row>
    <row customHeight="1" ht="12.95" r="27" s="72">
      <c r="A27" s="108">
        <f>A26+1</f>
        <v/>
      </c>
      <c r="B27" s="107" t="n">
        <v>0</v>
      </c>
      <c r="C27" s="107" t="n">
        <v>0</v>
      </c>
      <c r="D27" s="131">
        <f>IF((C27-B27)&lt;TIME(6,1,0),TIME(0,0,0),IF((C27-B27)&lt;TIME(9,31,0),$E$44,$E$45))</f>
        <v/>
      </c>
      <c r="E27" s="110">
        <f>Juni[[#This Row],[Ende]]-Juni[[#This Row],[Beginn]]-Juni[[#This Row],[Pause]]</f>
        <v/>
      </c>
      <c r="F27" s="110">
        <f>$F$6+SUM($E$8:Juni[[#This Row],[Arbeitszeit]])</f>
        <v/>
      </c>
      <c r="G27" s="111" t="n"/>
      <c r="H27" s="114">
        <f>IF(ISNUMBER(MATCH(Juni[[#This Row],[Bemerkung]],Setup!$X$73:$X$86,0)),0,VLOOKUP(WEEKDAY(A27,2),Wochenzeiten[],3,0))</f>
        <v/>
      </c>
      <c r="I27" s="114">
        <f>IF(ISNUMBER(LOOKUP(Juni[[#This Row],[Bemerkung]],Setup!$X$71:$X91)),0,Juni[[#This Row],[Ende]]-Juni[[#This Row],[Beginn]]-Juni[[#This Row],[Pause]]-Juni[[#This Row],[Berechnungshilfe1]])</f>
        <v/>
      </c>
    </row>
    <row customHeight="1" ht="12.95" r="28" s="72">
      <c r="A28" s="108">
        <f>A27+1</f>
        <v/>
      </c>
      <c r="B28" s="107" t="n">
        <v>0</v>
      </c>
      <c r="C28" s="107" t="n">
        <v>0</v>
      </c>
      <c r="D28" s="131">
        <f>IF((C28-B28)&lt;TIME(6,1,0),TIME(0,0,0),IF((C28-B28)&lt;TIME(9,31,0),$E$44,$E$45))</f>
        <v/>
      </c>
      <c r="E28" s="110">
        <f>Juni[[#This Row],[Ende]]-Juni[[#This Row],[Beginn]]-Juni[[#This Row],[Pause]]</f>
        <v/>
      </c>
      <c r="F28" s="110">
        <f>$F$6+SUM($E$8:Juni[[#This Row],[Arbeitszeit]])</f>
        <v/>
      </c>
      <c r="G28" s="111" t="n"/>
      <c r="H28" s="114">
        <f>IF(ISNUMBER(MATCH(Juni[[#This Row],[Bemerkung]],Setup!$X$73:$X$86,0)),0,VLOOKUP(WEEKDAY(A28,2),Wochenzeiten[],3,0))</f>
        <v/>
      </c>
      <c r="I28" s="114">
        <f>IF(ISNUMBER(LOOKUP(Juni[[#This Row],[Bemerkung]],Setup!$X$71:$X92)),0,Juni[[#This Row],[Ende]]-Juni[[#This Row],[Beginn]]-Juni[[#This Row],[Pause]]-Juni[[#This Row],[Berechnungshilfe1]])</f>
        <v/>
      </c>
    </row>
    <row customHeight="1" ht="12.95" r="29" s="72">
      <c r="A29" s="108">
        <f>A28+1</f>
        <v/>
      </c>
      <c r="B29" s="107" t="n">
        <v>0</v>
      </c>
      <c r="C29" s="107" t="n">
        <v>0</v>
      </c>
      <c r="D29" s="131">
        <f>IF((C29-B29)&lt;TIME(6,1,0),TIME(0,0,0),IF((C29-B29)&lt;TIME(9,31,0),$E$44,$E$45))</f>
        <v/>
      </c>
      <c r="E29" s="110">
        <f>Juni[[#This Row],[Ende]]-Juni[[#This Row],[Beginn]]-Juni[[#This Row],[Pause]]</f>
        <v/>
      </c>
      <c r="F29" s="110">
        <f>$F$6+SUM($E$8:Juni[[#This Row],[Arbeitszeit]])</f>
        <v/>
      </c>
      <c r="G29" s="111" t="n"/>
      <c r="H29" s="114">
        <f>IF(ISNUMBER(MATCH(Juni[[#This Row],[Bemerkung]],Setup!$X$73:$X$86,0)),0,VLOOKUP(WEEKDAY(A29,2),Wochenzeiten[],3,0))</f>
        <v/>
      </c>
      <c r="I29" s="114">
        <f>IF(ISNUMBER(LOOKUP(Juni[[#This Row],[Bemerkung]],Setup!$X$71:$X93)),0,Juni[[#This Row],[Ende]]-Juni[[#This Row],[Beginn]]-Juni[[#This Row],[Pause]]-Juni[[#This Row],[Berechnungshilfe1]])</f>
        <v/>
      </c>
    </row>
    <row customHeight="1" ht="12.95" r="30" s="72">
      <c r="A30" s="108">
        <f>A29+1</f>
        <v/>
      </c>
      <c r="B30" s="107" t="n">
        <v>0</v>
      </c>
      <c r="C30" s="107" t="n">
        <v>0</v>
      </c>
      <c r="D30" s="131">
        <f>IF((C30-B30)&lt;TIME(6,1,0),TIME(0,0,0),IF((C30-B30)&lt;TIME(9,31,0),$E$44,$E$45))</f>
        <v/>
      </c>
      <c r="E30" s="110">
        <f>Juni[[#This Row],[Ende]]-Juni[[#This Row],[Beginn]]-Juni[[#This Row],[Pause]]</f>
        <v/>
      </c>
      <c r="F30" s="110">
        <f>$F$6+SUM($E$8:Juni[[#This Row],[Arbeitszeit]])</f>
        <v/>
      </c>
      <c r="G30" s="111" t="n"/>
      <c r="H30" s="114">
        <f>IF(ISNUMBER(MATCH(Juni[[#This Row],[Bemerkung]],Setup!$X$73:$X$86,0)),0,VLOOKUP(WEEKDAY(A30,2),Wochenzeiten[],3,0))</f>
        <v/>
      </c>
      <c r="I30" s="114">
        <f>IF(ISNUMBER(LOOKUP(Juni[[#This Row],[Bemerkung]],Setup!$X$71:$X94)),0,Juni[[#This Row],[Ende]]-Juni[[#This Row],[Beginn]]-Juni[[#This Row],[Pause]]-Juni[[#This Row],[Berechnungshilfe1]])</f>
        <v/>
      </c>
    </row>
    <row customHeight="1" ht="12.95" r="31" s="72">
      <c r="A31" s="108">
        <f>A30+1</f>
        <v/>
      </c>
      <c r="B31" s="107" t="n">
        <v>0</v>
      </c>
      <c r="C31" s="107" t="n">
        <v>0</v>
      </c>
      <c r="D31" s="131">
        <f>IF((C31-B31)&lt;TIME(6,1,0),TIME(0,0,0),IF((C31-B31)&lt;TIME(9,31,0),$E$44,$E$45))</f>
        <v/>
      </c>
      <c r="E31" s="110">
        <f>Juni[[#This Row],[Ende]]-Juni[[#This Row],[Beginn]]-Juni[[#This Row],[Pause]]</f>
        <v/>
      </c>
      <c r="F31" s="110">
        <f>$F$6+SUM($E$8:Juni[[#This Row],[Arbeitszeit]])</f>
        <v/>
      </c>
      <c r="G31" s="111" t="n"/>
      <c r="H31" s="114">
        <f>IF(ISNUMBER(MATCH(Juni[[#This Row],[Bemerkung]],Setup!$X$73:$X$86,0)),0,VLOOKUP(WEEKDAY(A31,2),Wochenzeiten[],3,0))</f>
        <v/>
      </c>
      <c r="I31" s="114">
        <f>IF(ISNUMBER(LOOKUP(Juni[[#This Row],[Bemerkung]],Setup!$X$71:$X95)),0,Juni[[#This Row],[Ende]]-Juni[[#This Row],[Beginn]]-Juni[[#This Row],[Pause]]-Juni[[#This Row],[Berechnungshilfe1]])</f>
        <v/>
      </c>
    </row>
    <row customHeight="1" ht="12.95" r="32" s="72">
      <c r="A32" s="108">
        <f>A31+1</f>
        <v/>
      </c>
      <c r="B32" s="107" t="n">
        <v>0</v>
      </c>
      <c r="C32" s="107" t="n">
        <v>0</v>
      </c>
      <c r="D32" s="131">
        <f>IF((C32-B32)&lt;TIME(6,1,0),TIME(0,0,0),IF((C32-B32)&lt;TIME(9,31,0),$E$44,$E$45))</f>
        <v/>
      </c>
      <c r="E32" s="110">
        <f>Juni[[#This Row],[Ende]]-Juni[[#This Row],[Beginn]]-Juni[[#This Row],[Pause]]</f>
        <v/>
      </c>
      <c r="F32" s="110">
        <f>$F$6+SUM($E$8:Juni[[#This Row],[Arbeitszeit]])</f>
        <v/>
      </c>
      <c r="G32" s="111" t="n"/>
      <c r="H32" s="114">
        <f>IF(ISNUMBER(MATCH(Juni[[#This Row],[Bemerkung]],Setup!$X$73:$X$86,0)),0,VLOOKUP(WEEKDAY(A32,2),Wochenzeiten[],3,0))</f>
        <v/>
      </c>
      <c r="I32" s="114">
        <f>IF(ISNUMBER(LOOKUP(Juni[[#This Row],[Bemerkung]],Setup!$X$71:$X96)),0,Juni[[#This Row],[Ende]]-Juni[[#This Row],[Beginn]]-Juni[[#This Row],[Pause]]-Juni[[#This Row],[Berechnungshilfe1]])</f>
        <v/>
      </c>
    </row>
    <row customHeight="1" ht="12.95" r="33" s="72">
      <c r="A33" s="108">
        <f>A32+1</f>
        <v/>
      </c>
      <c r="B33" s="107" t="n">
        <v>0</v>
      </c>
      <c r="C33" s="107" t="n">
        <v>0</v>
      </c>
      <c r="D33" s="131">
        <f>IF((C33-B33)&lt;TIME(6,1,0),TIME(0,0,0),IF((C33-B33)&lt;TIME(9,31,0),$E$44,$E$45))</f>
        <v/>
      </c>
      <c r="E33" s="110">
        <f>Juni[[#This Row],[Ende]]-Juni[[#This Row],[Beginn]]-Juni[[#This Row],[Pause]]</f>
        <v/>
      </c>
      <c r="F33" s="110">
        <f>$F$6+SUM($E$8:Juni[[#This Row],[Arbeitszeit]])</f>
        <v/>
      </c>
      <c r="G33" s="111" t="n"/>
      <c r="H33" s="114">
        <f>IF(ISNUMBER(MATCH(Juni[[#This Row],[Bemerkung]],Setup!$X$73:$X$86,0)),0,VLOOKUP(WEEKDAY(A33,2),Wochenzeiten[],3,0))</f>
        <v/>
      </c>
      <c r="I33" s="114">
        <f>IF(ISNUMBER(LOOKUP(Juni[[#This Row],[Bemerkung]],Setup!$X$71:$X97)),0,Juni[[#This Row],[Ende]]-Juni[[#This Row],[Beginn]]-Juni[[#This Row],[Pause]]-Juni[[#This Row],[Berechnungshilfe1]])</f>
        <v/>
      </c>
    </row>
    <row customHeight="1" ht="12.95" r="34" s="72">
      <c r="A34" s="108">
        <f>A33+1</f>
        <v/>
      </c>
      <c r="B34" s="107" t="n">
        <v>0</v>
      </c>
      <c r="C34" s="107" t="n">
        <v>0</v>
      </c>
      <c r="D34" s="131">
        <f>IF((C34-B34)&lt;TIME(6,1,0),TIME(0,0,0),IF((C34-B34)&lt;TIME(9,31,0),$E$44,$E$45))</f>
        <v/>
      </c>
      <c r="E34" s="110">
        <f>Juni[[#This Row],[Ende]]-Juni[[#This Row],[Beginn]]-Juni[[#This Row],[Pause]]</f>
        <v/>
      </c>
      <c r="F34" s="110">
        <f>$F$6+SUM($E$8:Juni[[#This Row],[Arbeitszeit]])</f>
        <v/>
      </c>
      <c r="G34" s="111" t="n"/>
      <c r="H34" s="114">
        <f>IF(ISNUMBER(MATCH(Juni[[#This Row],[Bemerkung]],Setup!$X$73:$X$86,0)),0,VLOOKUP(WEEKDAY(A34,2),Wochenzeiten[],3,0))</f>
        <v/>
      </c>
      <c r="I34" s="114">
        <f>IF(ISNUMBER(LOOKUP(Juni[[#This Row],[Bemerkung]],Setup!$X$71:$X98)),0,Juni[[#This Row],[Ende]]-Juni[[#This Row],[Beginn]]-Juni[[#This Row],[Pause]]-Juni[[#This Row],[Berechnungshilfe1]])</f>
        <v/>
      </c>
    </row>
    <row customHeight="1" ht="12.75" r="35" s="72">
      <c r="A35" s="108">
        <f>A34+1</f>
        <v/>
      </c>
      <c r="B35" s="107" t="n">
        <v>0</v>
      </c>
      <c r="C35" s="107" t="n">
        <v>0</v>
      </c>
      <c r="D35" s="131">
        <f>IF((C35-B35)&lt;TIME(6,1,0),TIME(0,0,0),IF((C35-B35)&lt;TIME(9,31,0),$E$44,$E$45))</f>
        <v/>
      </c>
      <c r="E35" s="110">
        <f>Juni[[#This Row],[Ende]]-Juni[[#This Row],[Beginn]]-Juni[[#This Row],[Pause]]</f>
        <v/>
      </c>
      <c r="F35" s="110">
        <f>$F$6+SUM($E$8:Juni[[#This Row],[Arbeitszeit]])</f>
        <v/>
      </c>
      <c r="G35" s="111" t="n"/>
      <c r="H35" s="114">
        <f>IF(ISNUMBER(MATCH(Juni[[#This Row],[Bemerkung]],Setup!$X$73:$X$86,0)),0,VLOOKUP(WEEKDAY(A35,2),Wochenzeiten[],3,0))</f>
        <v/>
      </c>
      <c r="I35" s="114">
        <f>IF(ISNUMBER(LOOKUP(Juni[[#This Row],[Bemerkung]],Setup!$X$71:$X99)),0,Juni[[#This Row],[Ende]]-Juni[[#This Row],[Beginn]]-Juni[[#This Row],[Pause]]-Juni[[#This Row],[Berechnungshilfe1]])</f>
        <v/>
      </c>
    </row>
    <row customHeight="1" ht="12.75" r="36" s="72">
      <c r="A36" s="108">
        <f>A35+1</f>
        <v/>
      </c>
      <c r="B36" s="107" t="n">
        <v>0</v>
      </c>
      <c r="C36" s="107" t="n">
        <v>0</v>
      </c>
      <c r="D36" s="131">
        <f>IF((C36-B36)&lt;TIME(6,1,0),TIME(0,0,0),IF((C36-B36)&lt;TIME(9,31,0),$E$44,$E$45))</f>
        <v/>
      </c>
      <c r="E36" s="110">
        <f>Juni[[#This Row],[Ende]]-Juni[[#This Row],[Beginn]]-Juni[[#This Row],[Pause]]</f>
        <v/>
      </c>
      <c r="F36" s="110">
        <f>$F$6+SUM($E$8:Juni[[#This Row],[Arbeitszeit]])</f>
        <v/>
      </c>
      <c r="G36" s="111" t="n"/>
      <c r="H36" s="114">
        <f>IF(ISNUMBER(MATCH(Juni[[#This Row],[Bemerkung]],Setup!$X$73:$X$86,0)),0,VLOOKUP(WEEKDAY(A36,2),Wochenzeiten[],3,0))</f>
        <v/>
      </c>
      <c r="I36" s="114">
        <f>IF(ISNUMBER(LOOKUP(Juni[[#This Row],[Bemerkung]],Setup!$X$71:$X100)),0,Juni[[#This Row],[Ende]]-Juni[[#This Row],[Beginn]]-Juni[[#This Row],[Pause]]-Juni[[#This Row],[Berechnungshilfe1]])</f>
        <v/>
      </c>
    </row>
    <row customHeight="1" ht="12.75" r="37" s="72">
      <c r="A37" s="108">
        <f>A36+1</f>
        <v/>
      </c>
      <c r="B37" s="107" t="n">
        <v>0</v>
      </c>
      <c r="C37" s="107" t="n">
        <v>0</v>
      </c>
      <c r="D37" s="131">
        <f>IF((C37-B37)&lt;TIME(6,1,0),TIME(0,0,0),IF((C37-B37)&lt;TIME(9,31,0),$E$44,$E$45))</f>
        <v/>
      </c>
      <c r="E37" s="110">
        <f>Juni[[#This Row],[Ende]]-Juni[[#This Row],[Beginn]]-Juni[[#This Row],[Pause]]</f>
        <v/>
      </c>
      <c r="F37" s="110">
        <f>$F$6+SUM($E$8:Juni[[#This Row],[Arbeitszeit]])</f>
        <v/>
      </c>
      <c r="G37" s="111" t="n"/>
      <c r="H37" s="114">
        <f>IF(ISNUMBER(MATCH(Juni[[#This Row],[Bemerkung]],Setup!$X$73:$X$86,0)),0,VLOOKUP(WEEKDAY(A37,2),Wochenzeiten[],3,0))</f>
        <v/>
      </c>
      <c r="I37" s="114">
        <f>IF(ISNUMBER(LOOKUP(Juni[[#This Row],[Bemerkung]],Setup!$X$71:$X101)),0,Juni[[#This Row],[Ende]]-Juni[[#This Row],[Beginn]]-Juni[[#This Row],[Pause]]-Juni[[#This Row],[Berechnungshilfe1]])</f>
        <v/>
      </c>
    </row>
    <row customHeight="1" ht="12" r="38" s="72">
      <c r="A38" s="117" t="n"/>
      <c r="B38" s="117" t="n"/>
      <c r="C38" s="136" t="inlineStr">
        <is>
          <t>Übertrag in den Folgemonat:</t>
        </is>
      </c>
      <c r="D38" s="119" t="n"/>
      <c r="E38" s="119" t="n"/>
      <c r="F38" s="120">
        <f>SUM(Juni[Arbeitszeit])+$F$6-E46</f>
        <v/>
      </c>
      <c r="G38" s="121" t="n"/>
    </row>
    <row customHeight="1" ht="14.1" r="39" s="72">
      <c r="A39" s="122" t="inlineStr">
        <is>
          <t>Anmerkungen</t>
        </is>
      </c>
      <c r="B39" s="123" t="n"/>
      <c r="C39" s="124" t="n"/>
      <c r="D39" s="124" t="n"/>
      <c r="E39" s="124" t="n"/>
      <c r="F39" s="125" t="n"/>
      <c r="G39" s="124" t="n"/>
    </row>
    <row customHeight="1" ht="12.95" r="40" s="72">
      <c r="A40" s="126" t="inlineStr">
        <is>
          <t>Zeitgutschriften – pro Monat max. 25 Stunden (1.500 Min.);</t>
        </is>
      </c>
      <c r="E40" s="124" t="n"/>
      <c r="F40" s="124" t="n"/>
      <c r="G40" s="124" t="n"/>
    </row>
    <row customHeight="1" ht="12.95" r="41" s="72">
      <c r="A41" s="123" t="inlineStr">
        <is>
          <t>kumuliert max. 80 Stunden (4.800) Min.)</t>
        </is>
      </c>
      <c r="D41" s="124" t="n"/>
      <c r="E41" s="124" t="n"/>
      <c r="F41" s="124" t="n"/>
      <c r="G41" s="124" t="n"/>
    </row>
    <row customHeight="1" ht="12.95" r="42" s="72">
      <c r="A42" s="126" t="inlineStr">
        <is>
          <t>Zeitlastschriften – pro Monat max. 15 Stunden (900 Min.);</t>
        </is>
      </c>
      <c r="E42" s="124" t="n"/>
      <c r="F42" s="123" t="inlineStr">
        <is>
          <t>Unterschrift/Datum Beschäftigte/r</t>
        </is>
      </c>
    </row>
    <row customHeight="1" ht="12.95" r="43" s="72">
      <c r="A43" s="123" t="inlineStr">
        <is>
          <t>kumuliert max. 40 Stunden (2.400 Min.)</t>
        </is>
      </c>
      <c r="D43" s="124" t="n"/>
      <c r="E43" s="124" t="n"/>
      <c r="F43" s="124" t="n"/>
      <c r="G43" s="124" t="n"/>
    </row>
    <row customHeight="1" ht="12" r="44" s="72">
      <c r="A44" s="123" t="inlineStr">
        <is>
          <t>Pausenzeit 6-9 Stunden:</t>
        </is>
      </c>
      <c r="D44" s="124" t="n"/>
      <c r="E44" s="127">
        <f>Setup!C16</f>
        <v/>
      </c>
      <c r="F44" s="124" t="n"/>
      <c r="G44" s="124" t="n"/>
    </row>
    <row customHeight="1" ht="12" r="45" s="72">
      <c r="A45" s="123" t="inlineStr">
        <is>
          <t>Pausenzeit 9-10 Stunden</t>
        </is>
      </c>
      <c r="D45" s="124" t="n"/>
      <c r="E45" s="127">
        <f>Setup!C17</f>
        <v/>
      </c>
      <c r="F45" s="123" t="inlineStr">
        <is>
          <t>Kenntnisnahme Vorgesetzte/r</t>
        </is>
      </c>
    </row>
    <row customHeight="1" ht="12.95" r="46" s="72">
      <c r="A46" s="128" t="inlineStr">
        <is>
          <t>monatliche Arbeitszeit</t>
        </is>
      </c>
      <c r="D46" s="124" t="n"/>
      <c r="E46" s="134">
        <f>Setup!C14</f>
        <v/>
      </c>
      <c r="F46" s="123" t="n"/>
      <c r="G46" s="124" t="n"/>
    </row>
  </sheetData>
  <mergeCells count="16">
    <mergeCell ref="A1:C4"/>
    <mergeCell ref="F1:G1"/>
    <mergeCell ref="F2:G2"/>
    <mergeCell ref="F3:G3"/>
    <mergeCell ref="F4:G4"/>
    <mergeCell ref="C6:E6"/>
    <mergeCell ref="C38:E38"/>
    <mergeCell ref="A40:D40"/>
    <mergeCell ref="A41:C41"/>
    <mergeCell ref="A42:D42"/>
    <mergeCell ref="F42:G42"/>
    <mergeCell ref="A43:C43"/>
    <mergeCell ref="A44:C44"/>
    <mergeCell ref="A45:C45"/>
    <mergeCell ref="F45:G45"/>
    <mergeCell ref="A46:C46"/>
  </mergeCells>
  <conditionalFormatting sqref="A8:F37">
    <cfRule aboveAverage="0" bottom="0" dxfId="0" equalAverage="0" operator="equal" percent="0" priority="2" rank="0" text="" type="cellIs">
      <formula>0</formula>
    </cfRule>
  </conditionalFormatting>
  <printOptions gridLines="0" gridLinesSet="1" headings="0" horizontalCentered="0" verticalCentered="0"/>
  <pageMargins bottom="0.7875" footer="0.511805555555555" header="0.511805555555555" left="0.7" right="0.7" top="0.7875"/>
  <pageSetup blackAndWhite="0" copies="1" draft="0" firstPageNumber="0" fitToHeight="1" fitToWidth="1" horizontalDpi="300" orientation="portrait" pageOrder="downThenOver" paperSize="9" scale="100" useFirstPageNumber="0" verticalDpi="300"/>
  <tableParts count="1">
    <tablePart r:id="rId1"/>
  </tableParts>
</worksheet>
</file>

<file path=xl/worksheets/sheet8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O47"/>
  <sheetViews>
    <sheetView colorId="64" defaultGridColor="1" rightToLeft="0" showFormulas="0" showGridLines="1" showOutlineSymbols="1" showRowColHeaders="1" showZeros="1" tabSelected="0" topLeftCell="A1" view="normal" workbookViewId="0" zoomScale="100" zoomScaleNormal="100" zoomScalePageLayoutView="100">
      <selection activeCell="F25" activeCellId="0" pane="topLeft" sqref="F25"/>
    </sheetView>
  </sheetViews>
  <sheetFormatPr baseColWidth="8" defaultRowHeight="12.75" outlineLevelRow="0" zeroHeight="0"/>
  <cols>
    <col customWidth="1" max="1" min="1" style="96" width="11"/>
    <col customWidth="1" max="4" min="2" style="96" width="8.380000000000001"/>
    <col customWidth="1" max="5" min="5" style="96" width="9.880000000000001"/>
    <col customWidth="1" max="6" min="6" style="96" width="11.25"/>
    <col customWidth="1" max="7" min="7" style="96" width="13"/>
    <col customWidth="1" hidden="1" max="9" min="8" style="96" width="10.13"/>
    <col customWidth="1" max="13" min="10" style="96" width="11.13"/>
    <col customWidth="1" max="14" min="14" style="96" width="15.5"/>
    <col customWidth="1" max="1025" min="15" style="96" width="11.13"/>
  </cols>
  <sheetData>
    <row customHeight="1" ht="12.95" r="1" s="72">
      <c r="A1" s="97" t="inlineStr">
        <is>
          <t>ZEITERFASSUNGSBOGEN FÜR DIE GLEITENDE ARBEITSZEIT</t>
        </is>
      </c>
      <c r="E1" s="98" t="inlineStr">
        <is>
          <t>Name:</t>
        </is>
      </c>
      <c r="F1" s="99">
        <f>T(Setup!C10)</f>
        <v/>
      </c>
    </row>
    <row customHeight="1" ht="12.95" r="2" s="72">
      <c r="E2" s="98" t="inlineStr">
        <is>
          <t>Vorname:</t>
        </is>
      </c>
      <c r="F2" s="99">
        <f>T(Setup!C11)</f>
        <v/>
      </c>
    </row>
    <row customHeight="1" ht="17.1" r="3" s="72">
      <c r="E3" s="100" t="inlineStr">
        <is>
          <t>Dienststelle: </t>
        </is>
      </c>
      <c r="F3" s="99">
        <f>T(Setup!C12)</f>
        <v/>
      </c>
    </row>
    <row customHeight="1" ht="12.95" r="4" s="72">
      <c r="E4" s="98" t="inlineStr">
        <is>
          <t>Monat: </t>
        </is>
      </c>
      <c r="F4" s="101">
        <f>DATE(Setup!C13,7,1)</f>
        <v/>
      </c>
    </row>
    <row customHeight="1" ht="78.75" r="5" s="72">
      <c r="A5" s="102" t="inlineStr">
        <is>
          <t>Tag</t>
        </is>
      </c>
      <c r="B5" s="102" t="inlineStr">
        <is>
          <t>Beginn des Dienstes (frühestens 6:00 Uhr)</t>
        </is>
      </c>
      <c r="C5" s="102" t="inlineStr">
        <is>
          <t>Ende des Dienstes (spätestens 19:30 Uhr)</t>
        </is>
      </c>
      <c r="D5" s="102" t="inlineStr">
        <is>
          <t>Pause (mind. 30 Min. ab 6 Std. AZ, mind. 45 Min. ab 9 Std. AZ)</t>
        </is>
      </c>
      <c r="E5" s="103" t="inlineStr">
        <is>
          <t>Gegenüber Sollarb.zeit mehr/weniger 
(+/- hh:mm)</t>
        </is>
      </c>
      <c r="F5" s="103" t="inlineStr">
        <is>
          <t>Tägl. Fortschreibung d. zeitl. Über- u. Unterschreitung 
(+ / - hh:mm)</t>
        </is>
      </c>
      <c r="G5" s="104" t="inlineStr">
        <is>
          <t>Bemerkungen, z.B. 
U = Urlaub 
K = Krankheit 
B = Befreiung 
Zaus = Zeitausgleich 
D = Dienstreise 
kA = kein Arbeitstag</t>
        </is>
      </c>
      <c r="N5" s="105" t="n"/>
      <c r="O5" s="105" t="n"/>
    </row>
    <row customHeight="1" ht="12.95" r="6" s="72">
      <c r="A6" s="106" t="n"/>
      <c r="B6" s="106" t="n"/>
      <c r="C6" s="98" t="inlineStr">
        <is>
          <t>Übertrag aus dem Vormonat:</t>
        </is>
      </c>
      <c r="F6" s="135">
        <f>Juni!F38</f>
        <v/>
      </c>
      <c r="G6" s="98" t="n"/>
    </row>
    <row customHeight="1" hidden="1" ht="12.95" r="7" s="72">
      <c r="A7" s="108" t="inlineStr">
        <is>
          <t>Datum</t>
        </is>
      </c>
      <c r="B7" s="109" t="inlineStr">
        <is>
          <t>Beginn</t>
        </is>
      </c>
      <c r="C7" s="109" t="inlineStr">
        <is>
          <t>Ende</t>
        </is>
      </c>
      <c r="D7" s="109" t="inlineStr">
        <is>
          <t>Pause</t>
        </is>
      </c>
      <c r="E7" s="110" t="inlineStr">
        <is>
          <t>Arbeitszeit</t>
        </is>
      </c>
      <c r="F7" s="110" t="inlineStr">
        <is>
          <t>Zwischensumme</t>
        </is>
      </c>
      <c r="G7" s="111" t="inlineStr">
        <is>
          <t>Bemerkung</t>
        </is>
      </c>
      <c r="H7" s="105" t="inlineStr">
        <is>
          <t>Berechnungshilfe1</t>
        </is>
      </c>
      <c r="I7" s="105" t="inlineStr">
        <is>
          <t>Berechnungshilfe2</t>
        </is>
      </c>
    </row>
    <row customHeight="1" ht="12.95" r="8" s="72">
      <c r="A8" s="108">
        <f>F4</f>
        <v/>
      </c>
      <c r="B8" s="107" t="n">
        <v>0</v>
      </c>
      <c r="C8" s="107" t="n">
        <v>0</v>
      </c>
      <c r="D8" s="131">
        <f>IF((C8-B8)&lt;TIME(6,1,0),TIME(0,0,0),IF((C8-B8)&lt;TIME(9,31,0),$E$45,$E$46))</f>
        <v/>
      </c>
      <c r="E8" s="110">
        <f>Juli[[#This Row],[Ende]]-Juli[[#This Row],[Beginn]]-Juli[[#This Row],[Pause]]</f>
        <v/>
      </c>
      <c r="F8" s="110">
        <f>$F$6+SUM($E$8:Juli[[#This Row],[Arbeitszeit]])</f>
        <v/>
      </c>
      <c r="G8" s="111" t="n"/>
      <c r="H8" s="114">
        <f>IF(ISNUMBER(MATCH(Juli[[#This Row],[Bemerkung]],Setup!$X$73:$X$86,0)),0,VLOOKUP(WEEKDAY(A8,2),Wochenzeiten[],3,0))</f>
        <v/>
      </c>
      <c r="I8" s="114">
        <f>IF(ISNUMBER(LOOKUP(Juli[[#This Row],[Bemerkung]],Setup!$X$71:$X72)),0,Juli[[#This Row],[Ende]]-Juli[[#This Row],[Beginn]]-Juli[[#This Row],[Pause]]-Juli[[#This Row],[Berechnungshilfe1]])</f>
        <v/>
      </c>
    </row>
    <row customHeight="1" ht="12.95" r="9" s="72">
      <c r="A9" s="108">
        <f>A8+1</f>
        <v/>
      </c>
      <c r="B9" s="107" t="n">
        <v>0</v>
      </c>
      <c r="C9" s="107" t="n">
        <v>0</v>
      </c>
      <c r="D9" s="131">
        <f>IF((C9-B9)&lt;TIME(6,1,0),TIME(0,0,0),IF((C9-B9)&lt;TIME(9,31,0),$E$45,$E$46))</f>
        <v/>
      </c>
      <c r="E9" s="110">
        <f>Juli[[#This Row],[Ende]]-Juli[[#This Row],[Beginn]]-Juli[[#This Row],[Pause]]</f>
        <v/>
      </c>
      <c r="F9" s="110">
        <f>$F$6+SUM($E$8:Juli[[#This Row],[Arbeitszeit]])</f>
        <v/>
      </c>
      <c r="G9" s="111" t="n"/>
      <c r="H9" s="114">
        <f>IF(ISNUMBER(MATCH(Juli[[#This Row],[Bemerkung]],Setup!$X$73:$X$86,0)),0,VLOOKUP(WEEKDAY(A9,2),Wochenzeiten[],3,0))</f>
        <v/>
      </c>
      <c r="I9" s="114">
        <f>IF(ISNUMBER(LOOKUP(Juli[[#This Row],[Bemerkung]],Setup!$X$71:$X73)),0,Juli[[#This Row],[Ende]]-Juli[[#This Row],[Beginn]]-Juli[[#This Row],[Pause]]-Juli[[#This Row],[Berechnungshilfe1]])</f>
        <v/>
      </c>
    </row>
    <row customHeight="1" ht="12.95" r="10" s="72">
      <c r="A10" s="108">
        <f>A9+1</f>
        <v/>
      </c>
      <c r="B10" s="107" t="n">
        <v>0</v>
      </c>
      <c r="C10" s="107" t="n">
        <v>0</v>
      </c>
      <c r="D10" s="131">
        <f>IF((C10-B10)&lt;TIME(6,1,0),TIME(0,0,0),IF((C10-B10)&lt;TIME(9,31,0),$E$45,$E$46))</f>
        <v/>
      </c>
      <c r="E10" s="110">
        <f>Juli[[#This Row],[Ende]]-Juli[[#This Row],[Beginn]]-Juli[[#This Row],[Pause]]</f>
        <v/>
      </c>
      <c r="F10" s="110">
        <f>$F$6+SUM($E$8:Juli[[#This Row],[Arbeitszeit]])</f>
        <v/>
      </c>
      <c r="G10" s="137" t="n"/>
      <c r="H10" s="114">
        <f>IF(ISNUMBER(MATCH(Juli[[#This Row],[Bemerkung]],Setup!$X$73:$X$86,0)),0,VLOOKUP(WEEKDAY(A10,2),Wochenzeiten[],3,0))</f>
        <v/>
      </c>
      <c r="I10" s="114">
        <f>IF(ISNUMBER(LOOKUP(Juli[[#This Row],[Bemerkung]],Setup!$X$71:$X74)),0,Juli[[#This Row],[Ende]]-Juli[[#This Row],[Beginn]]-Juli[[#This Row],[Pause]]-Juli[[#This Row],[Berechnungshilfe1]])</f>
        <v/>
      </c>
    </row>
    <row customHeight="1" ht="12.95" r="11" s="72">
      <c r="A11" s="108">
        <f>A10+1</f>
        <v/>
      </c>
      <c r="B11" s="107" t="n">
        <v>0</v>
      </c>
      <c r="C11" s="107" t="n">
        <v>0</v>
      </c>
      <c r="D11" s="131">
        <f>IF((C11-B11)&lt;TIME(6,1,0),TIME(0,0,0),IF((C11-B11)&lt;TIME(9,31,0),$E$45,$E$46))</f>
        <v/>
      </c>
      <c r="E11" s="110">
        <f>Juli[[#This Row],[Ende]]-Juli[[#This Row],[Beginn]]-Juli[[#This Row],[Pause]]</f>
        <v/>
      </c>
      <c r="F11" s="110">
        <f>$F$6+SUM($E$8:Juli[[#This Row],[Arbeitszeit]])</f>
        <v/>
      </c>
      <c r="G11" s="111" t="n"/>
      <c r="H11" s="114">
        <f>IF(ISNUMBER(MATCH(Juli[[#This Row],[Bemerkung]],Setup!$X$73:$X$86,0)),0,VLOOKUP(WEEKDAY(A11,2),Wochenzeiten[],3,0))</f>
        <v/>
      </c>
      <c r="I11" s="114">
        <f>IF(ISNUMBER(LOOKUP(Juli[[#This Row],[Bemerkung]],Setup!$X$71:$X75)),0,Juli[[#This Row],[Ende]]-Juli[[#This Row],[Beginn]]-Juli[[#This Row],[Pause]]-Juli[[#This Row],[Berechnungshilfe1]])</f>
        <v/>
      </c>
    </row>
    <row customHeight="1" ht="12.95" r="12" s="72">
      <c r="A12" s="108">
        <f>A11+1</f>
        <v/>
      </c>
      <c r="B12" s="107" t="n">
        <v>0</v>
      </c>
      <c r="C12" s="107" t="n">
        <v>0</v>
      </c>
      <c r="D12" s="131">
        <f>IF((C12-B12)&lt;TIME(6,1,0),TIME(0,0,0),IF((C12-B12)&lt;TIME(9,31,0),$E$45,$E$46))</f>
        <v/>
      </c>
      <c r="E12" s="110">
        <f>Juli[[#This Row],[Ende]]-Juli[[#This Row],[Beginn]]-Juli[[#This Row],[Pause]]</f>
        <v/>
      </c>
      <c r="F12" s="110">
        <f>$F$6+SUM($E$8:Juli[[#This Row],[Arbeitszeit]])</f>
        <v/>
      </c>
      <c r="G12" s="111" t="n"/>
      <c r="H12" s="114">
        <f>IF(ISNUMBER(MATCH(Juli[[#This Row],[Bemerkung]],Setup!$X$73:$X$86,0)),0,VLOOKUP(WEEKDAY(A12,2),Wochenzeiten[],3,0))</f>
        <v/>
      </c>
      <c r="I12" s="114">
        <f>IF(ISNUMBER(LOOKUP(Juli[[#This Row],[Bemerkung]],Setup!$X$71:$X76)),0,Juli[[#This Row],[Ende]]-Juli[[#This Row],[Beginn]]-Juli[[#This Row],[Pause]]-Juli[[#This Row],[Berechnungshilfe1]])</f>
        <v/>
      </c>
    </row>
    <row customHeight="1" ht="12.95" r="13" s="72">
      <c r="A13" s="108">
        <f>A12+1</f>
        <v/>
      </c>
      <c r="B13" s="107" t="n">
        <v>0</v>
      </c>
      <c r="C13" s="107" t="n">
        <v>0</v>
      </c>
      <c r="D13" s="131">
        <f>IF((C13-B13)&lt;TIME(6,1,0),TIME(0,0,0),IF((C13-B13)&lt;TIME(9,31,0),$E$45,$E$46))</f>
        <v/>
      </c>
      <c r="E13" s="110">
        <f>Juli[[#This Row],[Ende]]-Juli[[#This Row],[Beginn]]-Juli[[#This Row],[Pause]]</f>
        <v/>
      </c>
      <c r="F13" s="110">
        <f>$F$6+SUM($E$8:Juli[[#This Row],[Arbeitszeit]])</f>
        <v/>
      </c>
      <c r="G13" s="137" t="n"/>
      <c r="H13" s="114">
        <f>IF(ISNUMBER(MATCH(Juli[[#This Row],[Bemerkung]],Setup!$X$73:$X$86,0)),0,VLOOKUP(WEEKDAY(A13,2),Wochenzeiten[],3,0))</f>
        <v/>
      </c>
      <c r="I13" s="114">
        <f>IF(ISNUMBER(LOOKUP(Juli[[#This Row],[Bemerkung]],Setup!$X$71:$X77)),0,Juli[[#This Row],[Ende]]-Juli[[#This Row],[Beginn]]-Juli[[#This Row],[Pause]]-Juli[[#This Row],[Berechnungshilfe1]])</f>
        <v/>
      </c>
    </row>
    <row customHeight="1" ht="12.95" r="14" s="72">
      <c r="A14" s="108">
        <f>A13+1</f>
        <v/>
      </c>
      <c r="B14" s="107" t="n">
        <v>0</v>
      </c>
      <c r="C14" s="107" t="n">
        <v>0</v>
      </c>
      <c r="D14" s="131">
        <f>IF((C14-B14)&lt;TIME(6,1,0),TIME(0,0,0),IF((C14-B14)&lt;TIME(9,31,0),$E$45,$E$46))</f>
        <v/>
      </c>
      <c r="E14" s="110">
        <f>Juli[[#This Row],[Ende]]-Juli[[#This Row],[Beginn]]-Juli[[#This Row],[Pause]]</f>
        <v/>
      </c>
      <c r="F14" s="110">
        <f>$F$6+SUM($E$8:Juli[[#This Row],[Arbeitszeit]])</f>
        <v/>
      </c>
      <c r="G14" s="111" t="n"/>
      <c r="H14" s="114">
        <f>IF(ISNUMBER(MATCH(Juli[[#This Row],[Bemerkung]],Setup!$X$73:$X$86,0)),0,VLOOKUP(WEEKDAY(A14,2),Wochenzeiten[],3,0))</f>
        <v/>
      </c>
      <c r="I14" s="114">
        <f>IF(ISNUMBER(LOOKUP(Juli[[#This Row],[Bemerkung]],Setup!$X$71:$X79)),0,Juli[[#This Row],[Ende]]-Juli[[#This Row],[Beginn]]-Juli[[#This Row],[Pause]]-Juli[[#This Row],[Berechnungshilfe1]])</f>
        <v/>
      </c>
    </row>
    <row customHeight="1" ht="12.95" r="15" s="72">
      <c r="A15" s="108">
        <f>A14+1</f>
        <v/>
      </c>
      <c r="B15" s="107" t="n">
        <v>0</v>
      </c>
      <c r="C15" s="107" t="n">
        <v>0</v>
      </c>
      <c r="D15" s="131">
        <f>IF((C15-B15)&lt;TIME(6,1,0),TIME(0,0,0),IF((C15-B15)&lt;TIME(9,31,0),$E$45,$E$46))</f>
        <v/>
      </c>
      <c r="E15" s="110">
        <f>Juli[[#This Row],[Ende]]-Juli[[#This Row],[Beginn]]-Juli[[#This Row],[Pause]]</f>
        <v/>
      </c>
      <c r="F15" s="110">
        <f>$F$6+SUM($E$8:Juli[[#This Row],[Arbeitszeit]])</f>
        <v/>
      </c>
      <c r="G15" s="111" t="n"/>
      <c r="H15" s="114">
        <f>IF(ISNUMBER(MATCH(Juli[[#This Row],[Bemerkung]],Setup!$X$73:$X$86,0)),0,VLOOKUP(WEEKDAY(A15,2),Wochenzeiten[],3,0))</f>
        <v/>
      </c>
      <c r="I15" s="114">
        <f>IF(ISNUMBER(LOOKUP(Juli[[#This Row],[Bemerkung]],Setup!$X$71:$X80)),0,Juli[[#This Row],[Ende]]-Juli[[#This Row],[Beginn]]-Juli[[#This Row],[Pause]]-Juli[[#This Row],[Berechnungshilfe1]])</f>
        <v/>
      </c>
    </row>
    <row customHeight="1" ht="12.95" r="16" s="72">
      <c r="A16" s="108">
        <f>A15+1</f>
        <v/>
      </c>
      <c r="B16" s="107" t="n">
        <v>0</v>
      </c>
      <c r="C16" s="107" t="n">
        <v>0</v>
      </c>
      <c r="D16" s="131">
        <f>IF((C16-B16)&lt;TIME(6,1,0),TIME(0,0,0),IF((C16-B16)&lt;TIME(9,31,0),$E$45,$E$46))</f>
        <v/>
      </c>
      <c r="E16" s="110">
        <f>Juli[[#This Row],[Ende]]-Juli[[#This Row],[Beginn]]-Juli[[#This Row],[Pause]]</f>
        <v/>
      </c>
      <c r="F16" s="110">
        <f>$F$6+SUM($E$8:Juli[[#This Row],[Arbeitszeit]])</f>
        <v/>
      </c>
      <c r="G16" s="111" t="n"/>
      <c r="H16" s="114">
        <f>IF(ISNUMBER(MATCH(Juli[[#This Row],[Bemerkung]],Setup!$X$73:$X$86,0)),0,VLOOKUP(WEEKDAY(A16,2),Wochenzeiten[],3,0))</f>
        <v/>
      </c>
      <c r="I16" s="114">
        <f>IF(ISNUMBER(LOOKUP(Juli[[#This Row],[Bemerkung]],Setup!$X$71:$X81)),0,Juli[[#This Row],[Ende]]-Juli[[#This Row],[Beginn]]-Juli[[#This Row],[Pause]]-Juli[[#This Row],[Berechnungshilfe1]])</f>
        <v/>
      </c>
    </row>
    <row customHeight="1" ht="12.95" r="17" s="72">
      <c r="A17" s="108">
        <f>A16+1</f>
        <v/>
      </c>
      <c r="B17" s="107" t="n">
        <v>0</v>
      </c>
      <c r="C17" s="107" t="n">
        <v>0</v>
      </c>
      <c r="D17" s="131">
        <f>IF((C17-B17)&lt;TIME(6,1,0),TIME(0,0,0),IF((C17-B17)&lt;TIME(9,31,0),$E$45,$E$46))</f>
        <v/>
      </c>
      <c r="E17" s="110">
        <f>Juli[[#This Row],[Ende]]-Juli[[#This Row],[Beginn]]-Juli[[#This Row],[Pause]]</f>
        <v/>
      </c>
      <c r="F17" s="110">
        <f>$F$6+SUM($E$8:Juli[[#This Row],[Arbeitszeit]])</f>
        <v/>
      </c>
      <c r="G17" s="111" t="n"/>
      <c r="H17" s="114">
        <f>IF(ISNUMBER(MATCH(Juli[[#This Row],[Bemerkung]],Setup!$X$73:$X$86,0)),0,VLOOKUP(WEEKDAY(A17,2),Wochenzeiten[],3,0))</f>
        <v/>
      </c>
      <c r="I17" s="114">
        <f>IF(ISNUMBER(LOOKUP(Juli[[#This Row],[Bemerkung]],Setup!$X$71:$X82)),0,Juli[[#This Row],[Ende]]-Juli[[#This Row],[Beginn]]-Juli[[#This Row],[Pause]]-Juli[[#This Row],[Berechnungshilfe1]])</f>
        <v/>
      </c>
    </row>
    <row customHeight="1" ht="12.95" r="18" s="72">
      <c r="A18" s="108">
        <f>A17+1</f>
        <v/>
      </c>
      <c r="B18" s="107" t="n">
        <v>0</v>
      </c>
      <c r="C18" s="107" t="n">
        <v>0</v>
      </c>
      <c r="D18" s="131">
        <f>IF((C18-B18)&lt;TIME(6,1,0),TIME(0,0,0),IF((C18-B18)&lt;TIME(9,31,0),$E$45,$E$46))</f>
        <v/>
      </c>
      <c r="E18" s="110">
        <f>Juli[[#This Row],[Ende]]-Juli[[#This Row],[Beginn]]-Juli[[#This Row],[Pause]]</f>
        <v/>
      </c>
      <c r="F18" s="110">
        <f>$F$6+SUM($E$8:Juli[[#This Row],[Arbeitszeit]])</f>
        <v/>
      </c>
      <c r="G18" s="111" t="n"/>
      <c r="H18" s="114">
        <f>IF(ISNUMBER(MATCH(Juli[[#This Row],[Bemerkung]],Setup!$X$73:$X$86,0)),0,VLOOKUP(WEEKDAY(A18,2),Wochenzeiten[],3,0))</f>
        <v/>
      </c>
      <c r="I18" s="114">
        <f>IF(ISNUMBER(LOOKUP(Juli[[#This Row],[Bemerkung]],Setup!$X$71:$X83)),0,Juli[[#This Row],[Ende]]-Juli[[#This Row],[Beginn]]-Juli[[#This Row],[Pause]]-Juli[[#This Row],[Berechnungshilfe1]])</f>
        <v/>
      </c>
    </row>
    <row customHeight="1" ht="12.95" r="19" s="72">
      <c r="A19" s="108">
        <f>A18+1</f>
        <v/>
      </c>
      <c r="B19" s="107" t="n">
        <v>0</v>
      </c>
      <c r="C19" s="107" t="n">
        <v>0</v>
      </c>
      <c r="D19" s="131">
        <f>IF((C19-B19)&lt;TIME(6,1,0),TIME(0,0,0),IF((C19-B19)&lt;TIME(9,31,0),$E$45,$E$46))</f>
        <v/>
      </c>
      <c r="E19" s="110">
        <f>Juli[[#This Row],[Ende]]-Juli[[#This Row],[Beginn]]-Juli[[#This Row],[Pause]]</f>
        <v/>
      </c>
      <c r="F19" s="110">
        <f>$F$6+SUM($E$8:Juli[[#This Row],[Arbeitszeit]])</f>
        <v/>
      </c>
      <c r="G19" s="111" t="n"/>
      <c r="H19" s="114">
        <f>IF(ISNUMBER(MATCH(Juli[[#This Row],[Bemerkung]],Setup!$X$73:$X$86,0)),0,VLOOKUP(WEEKDAY(A19,2),Wochenzeiten[],3,0))</f>
        <v/>
      </c>
      <c r="I19" s="114">
        <f>IF(ISNUMBER(LOOKUP(Juli[[#This Row],[Bemerkung]],Setup!$X$71:$X84)),0,Juli[[#This Row],[Ende]]-Juli[[#This Row],[Beginn]]-Juli[[#This Row],[Pause]]-Juli[[#This Row],[Berechnungshilfe1]])</f>
        <v/>
      </c>
    </row>
    <row customHeight="1" ht="12.95" r="20" s="72">
      <c r="A20" s="108">
        <f>A19+1</f>
        <v/>
      </c>
      <c r="B20" s="107" t="n">
        <v>0</v>
      </c>
      <c r="C20" s="107" t="n">
        <v>0</v>
      </c>
      <c r="D20" s="131">
        <f>IF((C20-B20)&lt;TIME(6,1,0),TIME(0,0,0),IF((C20-B20)&lt;TIME(9,31,0),$E$45,$E$46))</f>
        <v/>
      </c>
      <c r="E20" s="110">
        <f>Juli[[#This Row],[Ende]]-Juli[[#This Row],[Beginn]]-Juli[[#This Row],[Pause]]</f>
        <v/>
      </c>
      <c r="F20" s="110">
        <f>$F$6+SUM($E$8:Juli[[#This Row],[Arbeitszeit]])</f>
        <v/>
      </c>
      <c r="G20" s="111" t="n"/>
      <c r="H20" s="114">
        <f>IF(ISNUMBER(MATCH(Juli[[#This Row],[Bemerkung]],Setup!$X$73:$X$86,0)),0,VLOOKUP(WEEKDAY(A20,2),Wochenzeiten[],3,0))</f>
        <v/>
      </c>
      <c r="I20" s="114">
        <f>IF(ISNUMBER(LOOKUP(Juli[[#This Row],[Bemerkung]],Setup!$X$71:$X85)),0,Juli[[#This Row],[Ende]]-Juli[[#This Row],[Beginn]]-Juli[[#This Row],[Pause]]-Juli[[#This Row],[Berechnungshilfe1]])</f>
        <v/>
      </c>
    </row>
    <row customHeight="1" ht="12.95" r="21" s="72">
      <c r="A21" s="108">
        <f>A20+1</f>
        <v/>
      </c>
      <c r="B21" s="107" t="n">
        <v>0</v>
      </c>
      <c r="C21" s="107" t="n">
        <v>0</v>
      </c>
      <c r="D21" s="131">
        <f>IF((C21-B21)&lt;TIME(6,1,0),TIME(0,0,0),IF((C21-B21)&lt;TIME(9,31,0),$E$45,$E$46))</f>
        <v/>
      </c>
      <c r="E21" s="110">
        <f>Juli[[#This Row],[Ende]]-Juli[[#This Row],[Beginn]]-Juli[[#This Row],[Pause]]</f>
        <v/>
      </c>
      <c r="F21" s="110">
        <f>$F$6+SUM($E$8:Juli[[#This Row],[Arbeitszeit]])</f>
        <v/>
      </c>
      <c r="G21" s="111" t="n"/>
      <c r="H21" s="114">
        <f>IF(ISNUMBER(MATCH(Juli[[#This Row],[Bemerkung]],Setup!$X$73:$X$86,0)),0,VLOOKUP(WEEKDAY(A21,2),Wochenzeiten[],3,0))</f>
        <v/>
      </c>
      <c r="I21" s="114">
        <f>IF(ISNUMBER(LOOKUP(Juli[[#This Row],[Bemerkung]],Setup!$X$71:$X86)),0,Juli[[#This Row],[Ende]]-Juli[[#This Row],[Beginn]]-Juli[[#This Row],[Pause]]-Juli[[#This Row],[Berechnungshilfe1]])</f>
        <v/>
      </c>
    </row>
    <row customHeight="1" ht="12.95" r="22" s="72">
      <c r="A22" s="108">
        <f>A21+1</f>
        <v/>
      </c>
      <c r="B22" s="107" t="n">
        <v>0</v>
      </c>
      <c r="C22" s="107" t="n">
        <v>0</v>
      </c>
      <c r="D22" s="131">
        <f>IF((C22-B22)&lt;TIME(6,1,0),TIME(0,0,0),IF((C22-B22)&lt;TIME(9,31,0),$E$45,$E$46))</f>
        <v/>
      </c>
      <c r="E22" s="110">
        <f>Juli[[#This Row],[Ende]]-Juli[[#This Row],[Beginn]]-Juli[[#This Row],[Pause]]</f>
        <v/>
      </c>
      <c r="F22" s="110">
        <f>$F$6+SUM($E$8:Juli[[#This Row],[Arbeitszeit]])</f>
        <v/>
      </c>
      <c r="G22" s="111" t="n"/>
      <c r="H22" s="114">
        <f>IF(ISNUMBER(MATCH(Juli[[#This Row],[Bemerkung]],Setup!$X$73:$X$86,0)),0,VLOOKUP(WEEKDAY(A22,2),Wochenzeiten[],3,0))</f>
        <v/>
      </c>
      <c r="I22" s="114">
        <f>IF(ISNUMBER(LOOKUP(Juli[[#This Row],[Bemerkung]],Setup!$X$71:$X87)),0,Juli[[#This Row],[Ende]]-Juli[[#This Row],[Beginn]]-Juli[[#This Row],[Pause]]-Juli[[#This Row],[Berechnungshilfe1]])</f>
        <v/>
      </c>
    </row>
    <row customHeight="1" ht="12.95" r="23" s="72">
      <c r="A23" s="108">
        <f>A22+1</f>
        <v/>
      </c>
      <c r="B23" s="107" t="n">
        <v>0</v>
      </c>
      <c r="C23" s="107" t="n">
        <v>0</v>
      </c>
      <c r="D23" s="131">
        <f>IF((C23-B23)&lt;TIME(6,1,0),TIME(0,0,0),IF((C23-B23)&lt;TIME(9,31,0),$E$45,$E$46))</f>
        <v/>
      </c>
      <c r="E23" s="110">
        <f>Juli[[#This Row],[Ende]]-Juli[[#This Row],[Beginn]]-Juli[[#This Row],[Pause]]</f>
        <v/>
      </c>
      <c r="F23" s="110">
        <f>$F$6+SUM($E$8:Juli[[#This Row],[Arbeitszeit]])</f>
        <v/>
      </c>
      <c r="G23" s="111" t="n"/>
      <c r="H23" s="114">
        <f>IF(ISNUMBER(MATCH(Juli[[#This Row],[Bemerkung]],Setup!$X$73:$X$86,0)),0,VLOOKUP(WEEKDAY(A23,2),Wochenzeiten[],3,0))</f>
        <v/>
      </c>
      <c r="I23" s="114">
        <f>IF(ISNUMBER(LOOKUP(Juli[[#This Row],[Bemerkung]],Setup!$X$71:$X87)),0,Juli[[#This Row],[Ende]]-Juli[[#This Row],[Beginn]]-Juli[[#This Row],[Pause]]-Juli[[#This Row],[Berechnungshilfe1]])</f>
        <v/>
      </c>
    </row>
    <row customHeight="1" ht="12.95" r="24" s="72">
      <c r="A24" s="108">
        <f>A23+1</f>
        <v/>
      </c>
      <c r="B24" s="107" t="n">
        <v>0</v>
      </c>
      <c r="C24" s="107" t="n">
        <v>0</v>
      </c>
      <c r="D24" s="131">
        <f>IF((C24-B24)&lt;TIME(6,1,0),TIME(0,0,0),IF((C24-B24)&lt;TIME(9,31,0),$E$45,$E$46))</f>
        <v/>
      </c>
      <c r="E24" s="110">
        <f>Juli[[#This Row],[Ende]]-Juli[[#This Row],[Beginn]]-Juli[[#This Row],[Pause]]</f>
        <v/>
      </c>
      <c r="F24" s="110">
        <f>$F$6+SUM($E$8:Juli[[#This Row],[Arbeitszeit]])</f>
        <v/>
      </c>
      <c r="G24" s="111" t="n"/>
      <c r="H24" s="114">
        <f>IF(ISNUMBER(MATCH(Juli[[#This Row],[Bemerkung]],Setup!$X$73:$X$86,0)),0,VLOOKUP(WEEKDAY(A24,2),Wochenzeiten[],3,0))</f>
        <v/>
      </c>
      <c r="I24" s="114">
        <f>IF(ISNUMBER(LOOKUP(Juli[[#This Row],[Bemerkung]],Setup!$X$71:$X88)),0,Juli[[#This Row],[Ende]]-Juli[[#This Row],[Beginn]]-Juli[[#This Row],[Pause]]-Juli[[#This Row],[Berechnungshilfe1]])</f>
        <v/>
      </c>
    </row>
    <row customHeight="1" ht="12.95" r="25" s="72">
      <c r="A25" s="108">
        <f>A24+1</f>
        <v/>
      </c>
      <c r="B25" s="107" t="n">
        <v>0</v>
      </c>
      <c r="C25" s="107" t="n">
        <v>0</v>
      </c>
      <c r="D25" s="131">
        <f>IF((C25-B25)&lt;TIME(6,1,0),TIME(0,0,0),IF((C25-B25)&lt;TIME(9,31,0),$E$45,$E$46))</f>
        <v/>
      </c>
      <c r="E25" s="110">
        <f>Juli[[#This Row],[Ende]]-Juli[[#This Row],[Beginn]]-Juli[[#This Row],[Pause]]</f>
        <v/>
      </c>
      <c r="F25" s="110">
        <f>$F$6+SUM($E$8:Juli[[#This Row],[Arbeitszeit]])</f>
        <v/>
      </c>
      <c r="G25" s="111" t="n"/>
      <c r="H25" s="114">
        <f>IF(ISNUMBER(MATCH(Juli[[#This Row],[Bemerkung]],Setup!$X$73:$X$86,0)),0,VLOOKUP(WEEKDAY(A25,2),Wochenzeiten[],3,0))</f>
        <v/>
      </c>
      <c r="I25" s="114">
        <f>IF(ISNUMBER(LOOKUP(Juli[[#This Row],[Bemerkung]],Setup!$X$71:$X89)),0,Juli[[#This Row],[Ende]]-Juli[[#This Row],[Beginn]]-Juli[[#This Row],[Pause]]-Juli[[#This Row],[Berechnungshilfe1]])</f>
        <v/>
      </c>
    </row>
    <row customHeight="1" ht="12.95" r="26" s="72">
      <c r="A26" s="108">
        <f>A25+1</f>
        <v/>
      </c>
      <c r="B26" s="107" t="n">
        <v>0</v>
      </c>
      <c r="C26" s="107" t="n">
        <v>0</v>
      </c>
      <c r="D26" s="131">
        <f>IF((C26-B26)&lt;TIME(6,1,0),TIME(0,0,0),IF((C26-B26)&lt;TIME(9,31,0),$E$45,$E$46))</f>
        <v/>
      </c>
      <c r="E26" s="110">
        <f>Juli[[#This Row],[Ende]]-Juli[[#This Row],[Beginn]]-Juli[[#This Row],[Pause]]</f>
        <v/>
      </c>
      <c r="F26" s="110">
        <f>$F$6+SUM($E$8:Juli[[#This Row],[Arbeitszeit]])</f>
        <v/>
      </c>
      <c r="G26" s="111" t="n"/>
      <c r="H26" s="114">
        <f>IF(ISNUMBER(MATCH(Juli[[#This Row],[Bemerkung]],Setup!$X$73:$X$86,0)),0,VLOOKUP(WEEKDAY(A26,2),Wochenzeiten[],3,0))</f>
        <v/>
      </c>
      <c r="I26" s="114">
        <f>IF(ISNUMBER(LOOKUP(Juli[[#This Row],[Bemerkung]],Setup!$X$71:$X90)),0,Juli[[#This Row],[Ende]]-Juli[[#This Row],[Beginn]]-Juli[[#This Row],[Pause]]-Juli[[#This Row],[Berechnungshilfe1]])</f>
        <v/>
      </c>
    </row>
    <row customHeight="1" ht="12.95" r="27" s="72">
      <c r="A27" s="108">
        <f>A26+1</f>
        <v/>
      </c>
      <c r="B27" s="107" t="n">
        <v>0</v>
      </c>
      <c r="C27" s="107" t="n">
        <v>0</v>
      </c>
      <c r="D27" s="131">
        <f>IF((C27-B27)&lt;TIME(6,1,0),TIME(0,0,0),IF((C27-B27)&lt;TIME(9,31,0),$E$45,$E$46))</f>
        <v/>
      </c>
      <c r="E27" s="110">
        <f>Juli[[#This Row],[Ende]]-Juli[[#This Row],[Beginn]]-Juli[[#This Row],[Pause]]</f>
        <v/>
      </c>
      <c r="F27" s="110">
        <f>$F$6+SUM($E$8:Juli[[#This Row],[Arbeitszeit]])</f>
        <v/>
      </c>
      <c r="G27" s="111" t="n"/>
      <c r="H27" s="114">
        <f>IF(ISNUMBER(MATCH(Juli[[#This Row],[Bemerkung]],Setup!$X$73:$X$86,0)),0,VLOOKUP(WEEKDAY(A27,2),Wochenzeiten[],3,0))</f>
        <v/>
      </c>
      <c r="I27" s="114">
        <f>IF(ISNUMBER(LOOKUP(Juli[[#This Row],[Bemerkung]],Setup!$X$71:$X91)),0,Juli[[#This Row],[Ende]]-Juli[[#This Row],[Beginn]]-Juli[[#This Row],[Pause]]-Juli[[#This Row],[Berechnungshilfe1]])</f>
        <v/>
      </c>
    </row>
    <row customHeight="1" ht="12.95" r="28" s="72">
      <c r="A28" s="108">
        <f>A27+1</f>
        <v/>
      </c>
      <c r="B28" s="107" t="n">
        <v>0</v>
      </c>
      <c r="C28" s="107" t="n">
        <v>0</v>
      </c>
      <c r="D28" s="131">
        <f>IF((C28-B28)&lt;TIME(6,1,0),TIME(0,0,0),IF((C28-B28)&lt;TIME(9,31,0),$E$45,$E$46))</f>
        <v/>
      </c>
      <c r="E28" s="110">
        <f>Juli[[#This Row],[Ende]]-Juli[[#This Row],[Beginn]]-Juli[[#This Row],[Pause]]</f>
        <v/>
      </c>
      <c r="F28" s="110">
        <f>$F$6+SUM($E$8:Juli[[#This Row],[Arbeitszeit]])</f>
        <v/>
      </c>
      <c r="G28" s="111" t="n"/>
      <c r="H28" s="114">
        <f>IF(ISNUMBER(MATCH(Juli[[#This Row],[Bemerkung]],Setup!$X$73:$X$86,0)),0,VLOOKUP(WEEKDAY(A28,2),Wochenzeiten[],3,0))</f>
        <v/>
      </c>
      <c r="I28" s="114">
        <f>IF(ISNUMBER(LOOKUP(Juli[[#This Row],[Bemerkung]],Setup!$X$71:$X92)),0,Juli[[#This Row],[Ende]]-Juli[[#This Row],[Beginn]]-Juli[[#This Row],[Pause]]-Juli[[#This Row],[Berechnungshilfe1]])</f>
        <v/>
      </c>
    </row>
    <row customHeight="1" ht="12.95" r="29" s="72">
      <c r="A29" s="108">
        <f>A28+1</f>
        <v/>
      </c>
      <c r="B29" s="107" t="n">
        <v>0</v>
      </c>
      <c r="C29" s="107" t="n">
        <v>0</v>
      </c>
      <c r="D29" s="131">
        <f>IF((C29-B29)&lt;TIME(6,1,0),TIME(0,0,0),IF((C29-B29)&lt;TIME(9,31,0),$E$45,$E$46))</f>
        <v/>
      </c>
      <c r="E29" s="110">
        <f>Juli[[#This Row],[Ende]]-Juli[[#This Row],[Beginn]]-Juli[[#This Row],[Pause]]</f>
        <v/>
      </c>
      <c r="F29" s="110">
        <f>$F$6+SUM($E$8:Juli[[#This Row],[Arbeitszeit]])</f>
        <v/>
      </c>
      <c r="G29" s="111" t="n"/>
      <c r="H29" s="114">
        <f>IF(ISNUMBER(MATCH(Juli[[#This Row],[Bemerkung]],Setup!$X$73:$X$86,0)),0,VLOOKUP(WEEKDAY(A29,2),Wochenzeiten[],3,0))</f>
        <v/>
      </c>
      <c r="I29" s="114">
        <f>IF(ISNUMBER(LOOKUP(Juli[[#This Row],[Bemerkung]],Setup!$X$71:$X93)),0,Juli[[#This Row],[Ende]]-Juli[[#This Row],[Beginn]]-Juli[[#This Row],[Pause]]-Juli[[#This Row],[Berechnungshilfe1]])</f>
        <v/>
      </c>
    </row>
    <row customHeight="1" ht="12.95" r="30" s="72">
      <c r="A30" s="108">
        <f>A29+1</f>
        <v/>
      </c>
      <c r="B30" s="107" t="n">
        <v>0</v>
      </c>
      <c r="C30" s="107" t="n">
        <v>0</v>
      </c>
      <c r="D30" s="131">
        <f>IF((C30-B30)&lt;TIME(6,1,0),TIME(0,0,0),IF((C30-B30)&lt;TIME(9,31,0),$E$45,$E$46))</f>
        <v/>
      </c>
      <c r="E30" s="110">
        <f>Juli[[#This Row],[Ende]]-Juli[[#This Row],[Beginn]]-Juli[[#This Row],[Pause]]</f>
        <v/>
      </c>
      <c r="F30" s="110">
        <f>$F$6+SUM($E$8:Juli[[#This Row],[Arbeitszeit]])</f>
        <v/>
      </c>
      <c r="G30" s="111" t="n"/>
      <c r="H30" s="114">
        <f>IF(ISNUMBER(MATCH(Juli[[#This Row],[Bemerkung]],Setup!$X$73:$X$86,0)),0,VLOOKUP(WEEKDAY(A30,2),Wochenzeiten[],3,0))</f>
        <v/>
      </c>
      <c r="I30" s="114">
        <f>IF(ISNUMBER(LOOKUP(Juli[[#This Row],[Bemerkung]],Setup!$X$71:$X94)),0,Juli[[#This Row],[Ende]]-Juli[[#This Row],[Beginn]]-Juli[[#This Row],[Pause]]-Juli[[#This Row],[Berechnungshilfe1]])</f>
        <v/>
      </c>
    </row>
    <row customHeight="1" ht="12.95" r="31" s="72">
      <c r="A31" s="108">
        <f>A30+1</f>
        <v/>
      </c>
      <c r="B31" s="107" t="n">
        <v>0</v>
      </c>
      <c r="C31" s="107" t="n">
        <v>0</v>
      </c>
      <c r="D31" s="131">
        <f>IF((C31-B31)&lt;TIME(6,1,0),TIME(0,0,0),IF((C31-B31)&lt;TIME(9,31,0),$E$45,$E$46))</f>
        <v/>
      </c>
      <c r="E31" s="110">
        <f>Juli[[#This Row],[Ende]]-Juli[[#This Row],[Beginn]]-Juli[[#This Row],[Pause]]</f>
        <v/>
      </c>
      <c r="F31" s="110">
        <f>$F$6+SUM($E$8:Juli[[#This Row],[Arbeitszeit]])</f>
        <v/>
      </c>
      <c r="G31" s="111" t="n"/>
      <c r="H31" s="114">
        <f>IF(ISNUMBER(MATCH(Juli[[#This Row],[Bemerkung]],Setup!$X$73:$X$86,0)),0,VLOOKUP(WEEKDAY(A31,2),Wochenzeiten[],3,0))</f>
        <v/>
      </c>
      <c r="I31" s="114">
        <f>IF(ISNUMBER(LOOKUP(Juli[[#This Row],[Bemerkung]],Setup!$X$71:$X95)),0,Juli[[#This Row],[Ende]]-Juli[[#This Row],[Beginn]]-Juli[[#This Row],[Pause]]-Juli[[#This Row],[Berechnungshilfe1]])</f>
        <v/>
      </c>
    </row>
    <row customHeight="1" ht="12.95" r="32" s="72">
      <c r="A32" s="108">
        <f>A31+1</f>
        <v/>
      </c>
      <c r="B32" s="107" t="n">
        <v>0</v>
      </c>
      <c r="C32" s="107" t="n">
        <v>0</v>
      </c>
      <c r="D32" s="131">
        <f>IF((C32-B32)&lt;TIME(6,1,0),TIME(0,0,0),IF((C32-B32)&lt;TIME(9,31,0),$E$45,$E$46))</f>
        <v/>
      </c>
      <c r="E32" s="110">
        <f>Juli[[#This Row],[Ende]]-Juli[[#This Row],[Beginn]]-Juli[[#This Row],[Pause]]</f>
        <v/>
      </c>
      <c r="F32" s="110">
        <f>$F$6+SUM($E$8:Juli[[#This Row],[Arbeitszeit]])</f>
        <v/>
      </c>
      <c r="G32" s="111" t="n"/>
      <c r="H32" s="114">
        <f>IF(ISNUMBER(MATCH(Juli[[#This Row],[Bemerkung]],Setup!$X$73:$X$86,0)),0,VLOOKUP(WEEKDAY(A32,2),Wochenzeiten[],3,0))</f>
        <v/>
      </c>
      <c r="I32" s="114">
        <f>IF(ISNUMBER(LOOKUP(Juli[[#This Row],[Bemerkung]],Setup!$X$71:$X96)),0,Juli[[#This Row],[Ende]]-Juli[[#This Row],[Beginn]]-Juli[[#This Row],[Pause]]-Juli[[#This Row],[Berechnungshilfe1]])</f>
        <v/>
      </c>
    </row>
    <row customHeight="1" ht="12.95" r="33" s="72">
      <c r="A33" s="108">
        <f>A32+1</f>
        <v/>
      </c>
      <c r="B33" s="107" t="n">
        <v>0</v>
      </c>
      <c r="C33" s="107" t="n">
        <v>0</v>
      </c>
      <c r="D33" s="131">
        <f>IF((C33-B33)&lt;TIME(6,1,0),TIME(0,0,0),IF((C33-B33)&lt;TIME(9,31,0),$E$45,$E$46))</f>
        <v/>
      </c>
      <c r="E33" s="110">
        <f>Juli[[#This Row],[Ende]]-Juli[[#This Row],[Beginn]]-Juli[[#This Row],[Pause]]</f>
        <v/>
      </c>
      <c r="F33" s="110">
        <f>$F$6+SUM($E$8:Juli[[#This Row],[Arbeitszeit]])</f>
        <v/>
      </c>
      <c r="G33" s="111" t="n"/>
      <c r="H33" s="114">
        <f>IF(ISNUMBER(MATCH(Juli[[#This Row],[Bemerkung]],Setup!$X$73:$X$86,0)),0,VLOOKUP(WEEKDAY(A33,2),Wochenzeiten[],3,0))</f>
        <v/>
      </c>
      <c r="I33" s="114">
        <f>IF(ISNUMBER(LOOKUP(Juli[[#This Row],[Bemerkung]],Setup!$X$71:$X97)),0,Juli[[#This Row],[Ende]]-Juli[[#This Row],[Beginn]]-Juli[[#This Row],[Pause]]-Juli[[#This Row],[Berechnungshilfe1]])</f>
        <v/>
      </c>
    </row>
    <row customHeight="1" ht="12.95" r="34" s="72">
      <c r="A34" s="108">
        <f>A33+1</f>
        <v/>
      </c>
      <c r="B34" s="107" t="n">
        <v>0</v>
      </c>
      <c r="C34" s="107" t="n">
        <v>0</v>
      </c>
      <c r="D34" s="131">
        <f>IF((C34-B34)&lt;TIME(6,1,0),TIME(0,0,0),IF((C34-B34)&lt;TIME(9,31,0),$E$45,$E$46))</f>
        <v/>
      </c>
      <c r="E34" s="110">
        <f>Juli[[#This Row],[Ende]]-Juli[[#This Row],[Beginn]]-Juli[[#This Row],[Pause]]</f>
        <v/>
      </c>
      <c r="F34" s="110">
        <f>$F$6+SUM($E$8:Juli[[#This Row],[Arbeitszeit]])</f>
        <v/>
      </c>
      <c r="G34" s="111" t="n"/>
      <c r="H34" s="114">
        <f>IF(ISNUMBER(MATCH(Juli[[#This Row],[Bemerkung]],Setup!$X$73:$X$86,0)),0,VLOOKUP(WEEKDAY(A34,2),Wochenzeiten[],3,0))</f>
        <v/>
      </c>
      <c r="I34" s="114">
        <f>IF(ISNUMBER(LOOKUP(Juli[[#This Row],[Bemerkung]],Setup!$X$71:$X98)),0,Juli[[#This Row],[Ende]]-Juli[[#This Row],[Beginn]]-Juli[[#This Row],[Pause]]-Juli[[#This Row],[Berechnungshilfe1]])</f>
        <v/>
      </c>
    </row>
    <row customHeight="1" ht="12.75" r="35" s="72">
      <c r="A35" s="108">
        <f>A34+1</f>
        <v/>
      </c>
      <c r="B35" s="107" t="n">
        <v>0</v>
      </c>
      <c r="C35" s="107" t="n">
        <v>0</v>
      </c>
      <c r="D35" s="131">
        <f>IF((C35-B35)&lt;TIME(6,1,0),TIME(0,0,0),IF((C35-B35)&lt;TIME(9,31,0),$E$45,$E$46))</f>
        <v/>
      </c>
      <c r="E35" s="110">
        <f>Juli[[#This Row],[Ende]]-Juli[[#This Row],[Beginn]]-Juli[[#This Row],[Pause]]</f>
        <v/>
      </c>
      <c r="F35" s="110">
        <f>$F$6+SUM($E$8:Juli[[#This Row],[Arbeitszeit]])</f>
        <v/>
      </c>
      <c r="G35" s="111" t="n"/>
      <c r="H35" s="114">
        <f>IF(ISNUMBER(MATCH(Juli[[#This Row],[Bemerkung]],Setup!$X$73:$X$86,0)),0,VLOOKUP(WEEKDAY(A35,2),Wochenzeiten[],3,0))</f>
        <v/>
      </c>
      <c r="I35" s="114">
        <f>IF(ISNUMBER(LOOKUP(Juli[[#This Row],[Bemerkung]],Setup!$X$71:$X99)),0,Juli[[#This Row],[Ende]]-Juli[[#This Row],[Beginn]]-Juli[[#This Row],[Pause]]-Juli[[#This Row],[Berechnungshilfe1]])</f>
        <v/>
      </c>
    </row>
    <row customHeight="1" ht="12.75" r="36" s="72">
      <c r="A36" s="108">
        <f>A35+1</f>
        <v/>
      </c>
      <c r="B36" s="107" t="n">
        <v>0</v>
      </c>
      <c r="C36" s="107" t="n">
        <v>0</v>
      </c>
      <c r="D36" s="131">
        <f>IF((C36-B36)&lt;TIME(6,1,0),TIME(0,0,0),IF((C36-B36)&lt;TIME(9,31,0),$E$45,$E$46))</f>
        <v/>
      </c>
      <c r="E36" s="110">
        <f>Juli[[#This Row],[Ende]]-Juli[[#This Row],[Beginn]]-Juli[[#This Row],[Pause]]</f>
        <v/>
      </c>
      <c r="F36" s="110">
        <f>$F$6+SUM($E$8:Juli[[#This Row],[Arbeitszeit]])</f>
        <v/>
      </c>
      <c r="G36" s="111" t="n"/>
      <c r="H36" s="114">
        <f>IF(ISNUMBER(MATCH(Juli[[#This Row],[Bemerkung]],Setup!$X$73:$X$86,0)),0,VLOOKUP(WEEKDAY(A36,2),Wochenzeiten[],3,0))</f>
        <v/>
      </c>
      <c r="I36" s="114">
        <f>IF(ISNUMBER(LOOKUP(Juli[[#This Row],[Bemerkung]],Setup!$X$71:$X100)),0,Juli[[#This Row],[Ende]]-Juli[[#This Row],[Beginn]]-Juli[[#This Row],[Pause]]-Juli[[#This Row],[Berechnungshilfe1]])</f>
        <v/>
      </c>
    </row>
    <row customHeight="1" ht="12.75" r="37" s="72">
      <c r="A37" s="108">
        <f>A36+1</f>
        <v/>
      </c>
      <c r="B37" s="107" t="n">
        <v>0</v>
      </c>
      <c r="C37" s="107" t="n">
        <v>0</v>
      </c>
      <c r="D37" s="131">
        <f>IF((C37-B37)&lt;TIME(6,1,0),TIME(0,0,0),IF((C37-B37)&lt;TIME(9,31,0),$E$45,$E$46))</f>
        <v/>
      </c>
      <c r="E37" s="110">
        <f>Juli[[#This Row],[Ende]]-Juli[[#This Row],[Beginn]]-Juli[[#This Row],[Pause]]</f>
        <v/>
      </c>
      <c r="F37" s="110">
        <f>$F$6+SUM($E$8:Juli[[#This Row],[Arbeitszeit]])</f>
        <v/>
      </c>
      <c r="G37" s="111" t="n"/>
      <c r="H37" s="114">
        <f>IF(ISNUMBER(MATCH(Juli[[#This Row],[Bemerkung]],Setup!$X$73:$X$86,0)),0,VLOOKUP(WEEKDAY(A37,2),Wochenzeiten[],3,0))</f>
        <v/>
      </c>
      <c r="I37" s="114">
        <f>IF(ISNUMBER(LOOKUP(Juli[[#This Row],[Bemerkung]],Setup!$X$71:$X101)),0,Juli[[#This Row],[Ende]]-Juli[[#This Row],[Beginn]]-Juli[[#This Row],[Pause]]-Juli[[#This Row],[Berechnungshilfe1]])</f>
        <v/>
      </c>
    </row>
    <row customHeight="1" ht="12.75" r="38" s="72">
      <c r="A38" s="108">
        <f>A37+1</f>
        <v/>
      </c>
      <c r="B38" s="107" t="n">
        <v>0</v>
      </c>
      <c r="C38" s="107" t="n">
        <v>0</v>
      </c>
      <c r="D38" s="131">
        <f>IF((C38-B38)&lt;TIME(6,1,0),TIME(0,0,0),IF((C38-B38)&lt;TIME(9,31,0),$E$45,$E$46))</f>
        <v/>
      </c>
      <c r="E38" s="110">
        <f>Juli[[#This Row],[Ende]]-Juli[[#This Row],[Beginn]]-Juli[[#This Row],[Pause]]</f>
        <v/>
      </c>
      <c r="F38" s="110">
        <f>$F$6+SUM($E$8:Juli[[#This Row],[Arbeitszeit]])</f>
        <v/>
      </c>
      <c r="G38" s="111" t="n"/>
      <c r="H38" s="114">
        <f>IF(ISNUMBER(MATCH(Juli[[#This Row],[Bemerkung]],Setup!$X$73:$X$86,0)),0,VLOOKUP(WEEKDAY(A38,2),Wochenzeiten[],3,0))</f>
        <v/>
      </c>
      <c r="I38" s="114">
        <f>IF(ISNUMBER(LOOKUP(Juli[[#This Row],[Bemerkung]],Setup!$X$71:$X102)),0,Juli[[#This Row],[Ende]]-Juli[[#This Row],[Beginn]]-Juli[[#This Row],[Pause]]-Juli[[#This Row],[Berechnungshilfe1]])</f>
        <v/>
      </c>
    </row>
    <row customHeight="1" ht="12" r="39" s="72">
      <c r="A39" s="117" t="n"/>
      <c r="B39" s="117" t="n"/>
      <c r="C39" s="136" t="inlineStr">
        <is>
          <t>Übertrag in den Folgemonat:</t>
        </is>
      </c>
      <c r="D39" s="119" t="n"/>
      <c r="E39" s="119" t="n"/>
      <c r="F39" s="120">
        <f>SUM(Juli[Arbeitszeit])+$F$6-E47</f>
        <v/>
      </c>
      <c r="G39" s="121" t="n"/>
    </row>
    <row customHeight="1" ht="14.1" r="40" s="72">
      <c r="A40" s="122" t="inlineStr">
        <is>
          <t>Anmerkungen</t>
        </is>
      </c>
      <c r="B40" s="123" t="n"/>
      <c r="C40" s="124" t="n"/>
      <c r="D40" s="124" t="n"/>
      <c r="E40" s="124" t="n"/>
      <c r="F40" s="125" t="n"/>
      <c r="G40" s="124" t="n"/>
    </row>
    <row customHeight="1" ht="12.95" r="41" s="72">
      <c r="A41" s="126" t="inlineStr">
        <is>
          <t>Zeitgutschriften – pro Monat max. 25 Stunden (1.500 Min.);</t>
        </is>
      </c>
      <c r="E41" s="124" t="n"/>
      <c r="F41" s="124" t="n"/>
      <c r="G41" s="124" t="n"/>
    </row>
    <row customHeight="1" ht="12.95" r="42" s="72">
      <c r="A42" s="123" t="inlineStr">
        <is>
          <t>kumuliert max. 80 Stunden (4.800) Min.)</t>
        </is>
      </c>
      <c r="D42" s="124" t="n"/>
      <c r="E42" s="124" t="n"/>
      <c r="F42" s="124" t="n"/>
      <c r="G42" s="124" t="n"/>
    </row>
    <row customHeight="1" ht="12.95" r="43" s="72">
      <c r="A43" s="126" t="inlineStr">
        <is>
          <t>Zeitlastschriften – pro Monat max. 15 Stunden (900 Min.);</t>
        </is>
      </c>
      <c r="E43" s="124" t="n"/>
      <c r="F43" s="123" t="inlineStr">
        <is>
          <t>Unterschrift/Datum Beschäftigte/r</t>
        </is>
      </c>
    </row>
    <row customHeight="1" ht="12.95" r="44" s="72">
      <c r="A44" s="123" t="inlineStr">
        <is>
          <t>kumuliert max. 40 Stunden (2.400 Min.)</t>
        </is>
      </c>
      <c r="D44" s="124" t="n"/>
      <c r="E44" s="124" t="n"/>
      <c r="F44" s="124" t="n"/>
      <c r="G44" s="124" t="n"/>
    </row>
    <row customHeight="1" ht="12" r="45" s="72">
      <c r="A45" s="123" t="inlineStr">
        <is>
          <t>Pausenzeit 6-9 Stunden:</t>
        </is>
      </c>
      <c r="D45" s="124" t="n"/>
      <c r="E45" s="127">
        <f>Setup!C16</f>
        <v/>
      </c>
      <c r="F45" s="124" t="n"/>
      <c r="G45" s="124" t="n"/>
    </row>
    <row customHeight="1" ht="12" r="46" s="72">
      <c r="A46" s="123" t="inlineStr">
        <is>
          <t>Pausenzeit 9-10 Stunden</t>
        </is>
      </c>
      <c r="D46" s="124" t="n"/>
      <c r="E46" s="127">
        <f>Setup!C17</f>
        <v/>
      </c>
      <c r="F46" s="123" t="inlineStr">
        <is>
          <t>Kenntnisnahme Vorgesetzte/r</t>
        </is>
      </c>
    </row>
    <row customHeight="1" ht="12.95" r="47" s="72">
      <c r="A47" s="128" t="inlineStr">
        <is>
          <t>monatliche Arbeitszeit</t>
        </is>
      </c>
      <c r="D47" s="124" t="n"/>
      <c r="E47" s="134">
        <f>Setup!C14</f>
        <v/>
      </c>
      <c r="F47" s="123" t="n"/>
      <c r="G47" s="124" t="n"/>
    </row>
  </sheetData>
  <mergeCells count="16">
    <mergeCell ref="A1:C4"/>
    <mergeCell ref="F1:G1"/>
    <mergeCell ref="F2:G2"/>
    <mergeCell ref="F3:G3"/>
    <mergeCell ref="F4:G4"/>
    <mergeCell ref="C6:E6"/>
    <mergeCell ref="C39:E39"/>
    <mergeCell ref="A41:D41"/>
    <mergeCell ref="A42:C42"/>
    <mergeCell ref="A43:D43"/>
    <mergeCell ref="F43:G43"/>
    <mergeCell ref="A44:C44"/>
    <mergeCell ref="A45:C45"/>
    <mergeCell ref="A46:C46"/>
    <mergeCell ref="F46:G46"/>
    <mergeCell ref="A47:C47"/>
  </mergeCells>
  <conditionalFormatting sqref="A8:F38">
    <cfRule aboveAverage="0" bottom="0" dxfId="0" equalAverage="0" operator="equal" percent="0" priority="2" rank="0" text="" type="cellIs">
      <formula>0</formula>
    </cfRule>
  </conditionalFormatting>
  <printOptions gridLines="0" gridLinesSet="1" headings="0" horizontalCentered="0" verticalCentered="0"/>
  <pageMargins bottom="0.7875" footer="0.511805555555555" header="0.511805555555555" left="0.7" right="0.7" top="0.7875"/>
  <pageSetup blackAndWhite="0" copies="1" draft="0" firstPageNumber="0" fitToHeight="1" fitToWidth="1" horizontalDpi="300" orientation="portrait" pageOrder="downThenOver" paperSize="9" scale="100" useFirstPageNumber="0" verticalDpi="300"/>
  <tableParts count="1">
    <tablePart r:id="rId1"/>
  </tableParts>
</worksheet>
</file>

<file path=xl/worksheets/sheet9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O47"/>
  <sheetViews>
    <sheetView colorId="64" defaultGridColor="1" rightToLeft="0" showFormulas="0" showGridLines="1" showOutlineSymbols="1" showRowColHeaders="1" showZeros="1" tabSelected="0" topLeftCell="A4" view="normal" workbookViewId="0" zoomScale="100" zoomScaleNormal="100" zoomScalePageLayoutView="100">
      <selection activeCell="B13" activeCellId="0" pane="topLeft" sqref="B13"/>
    </sheetView>
  </sheetViews>
  <sheetFormatPr baseColWidth="8" defaultRowHeight="12.75" outlineLevelRow="0" zeroHeight="0"/>
  <cols>
    <col customWidth="1" max="1" min="1" style="96" width="11"/>
    <col customWidth="1" max="4" min="2" style="96" width="8.380000000000001"/>
    <col customWidth="1" max="5" min="5" style="96" width="9.880000000000001"/>
    <col customWidth="1" max="6" min="6" style="96" width="11.25"/>
    <col customWidth="1" max="7" min="7" style="96" width="13"/>
    <col customWidth="1" hidden="1" max="9" min="8" style="96" width="10.13"/>
    <col customWidth="1" max="13" min="10" style="96" width="11.13"/>
    <col customWidth="1" max="14" min="14" style="96" width="15.5"/>
    <col customWidth="1" max="1025" min="15" style="96" width="11.13"/>
  </cols>
  <sheetData>
    <row customHeight="1" ht="12.95" r="1" s="72">
      <c r="A1" s="97" t="inlineStr">
        <is>
          <t>ZEITERFASSUNGSBOGEN FÜR DIE GLEITENDE ARBEITSZEIT</t>
        </is>
      </c>
      <c r="E1" s="98" t="inlineStr">
        <is>
          <t>Name:</t>
        </is>
      </c>
      <c r="F1" s="99">
        <f>T(Setup!C10)</f>
        <v/>
      </c>
    </row>
    <row customHeight="1" ht="12.95" r="2" s="72">
      <c r="E2" s="98" t="inlineStr">
        <is>
          <t>Vorname:</t>
        </is>
      </c>
      <c r="F2" s="99">
        <f>T(Setup!C11)</f>
        <v/>
      </c>
    </row>
    <row customHeight="1" ht="17.1" r="3" s="72">
      <c r="E3" s="100" t="inlineStr">
        <is>
          <t>Dienststelle: </t>
        </is>
      </c>
      <c r="F3" s="99">
        <f>T(Setup!C12)</f>
        <v/>
      </c>
    </row>
    <row customHeight="1" ht="12.95" r="4" s="72">
      <c r="E4" s="98" t="inlineStr">
        <is>
          <t>Monat: </t>
        </is>
      </c>
      <c r="F4" s="101">
        <f>DATE(Setup!C13,8,1)</f>
        <v/>
      </c>
    </row>
    <row customHeight="1" ht="78.75" r="5" s="72">
      <c r="A5" s="102" t="inlineStr">
        <is>
          <t>Tag</t>
        </is>
      </c>
      <c r="B5" s="102" t="inlineStr">
        <is>
          <t>Beginn des Dienstes (frühestens 6:00 Uhr)</t>
        </is>
      </c>
      <c r="C5" s="102" t="inlineStr">
        <is>
          <t>Ende des Dienstes (spätestens 19:30 Uhr)</t>
        </is>
      </c>
      <c r="D5" s="102" t="inlineStr">
        <is>
          <t>Pause (mind. 30 Min. ab 6 Std. AZ, mind. 45 Min. ab 9 Std. AZ)</t>
        </is>
      </c>
      <c r="E5" s="103" t="inlineStr">
        <is>
          <t>Gegenüber Sollarb.zeit mehr/weniger 
(+/- hh:mm)</t>
        </is>
      </c>
      <c r="F5" s="103" t="inlineStr">
        <is>
          <t>Tägl. Fortschreibung d. zeitl. Über- u. Unterschreitung 
(+ / - hh:mm)</t>
        </is>
      </c>
      <c r="G5" s="104" t="inlineStr">
        <is>
          <t>Bemerkungen, z.B. 
U = Urlaub 
K = Krankheit 
B = Befreiung 
Zaus = Zeitausgleich 
D = Dienstreise 
kA = kein Arbeitstag</t>
        </is>
      </c>
      <c r="N5" s="105" t="n"/>
      <c r="O5" s="105" t="n"/>
    </row>
    <row customHeight="1" ht="12.95" r="6" s="72">
      <c r="A6" s="106" t="n"/>
      <c r="B6" s="106" t="n"/>
      <c r="C6" s="98" t="inlineStr">
        <is>
          <t>Übertrag aus dem Vormonat:</t>
        </is>
      </c>
      <c r="F6" s="135">
        <f>Juli!F39</f>
        <v/>
      </c>
      <c r="G6" s="98" t="n"/>
    </row>
    <row customHeight="1" hidden="1" ht="12.95" r="7" s="72">
      <c r="A7" s="108" t="inlineStr">
        <is>
          <t>Datum</t>
        </is>
      </c>
      <c r="B7" s="109" t="inlineStr">
        <is>
          <t>Beginn</t>
        </is>
      </c>
      <c r="C7" s="109" t="inlineStr">
        <is>
          <t>Ende</t>
        </is>
      </c>
      <c r="D7" s="109" t="inlineStr">
        <is>
          <t>Pause</t>
        </is>
      </c>
      <c r="E7" s="110" t="inlineStr">
        <is>
          <t>Arbeitszeit</t>
        </is>
      </c>
      <c r="F7" s="110" t="inlineStr">
        <is>
          <t>Zwischensumme</t>
        </is>
      </c>
      <c r="G7" s="111" t="inlineStr">
        <is>
          <t>Bemerkung</t>
        </is>
      </c>
      <c r="H7" s="105" t="inlineStr">
        <is>
          <t>Berechnungshilfe1</t>
        </is>
      </c>
      <c r="I7" s="105" t="inlineStr">
        <is>
          <t>Berechnungshilfe2</t>
        </is>
      </c>
    </row>
    <row customHeight="1" ht="12.95" r="8" s="72">
      <c r="A8" s="108">
        <f>F4</f>
        <v/>
      </c>
      <c r="B8" s="107" t="n">
        <v>0</v>
      </c>
      <c r="C8" s="107" t="n">
        <v>0</v>
      </c>
      <c r="D8" s="131">
        <f>IF((C8-B8)&lt;TIME(6,1,0),TIME(0,0,0),IF((C8-B8)&lt;TIME(9,31,0),$E$45,$E$46))</f>
        <v/>
      </c>
      <c r="E8" s="110">
        <f>August[[#This Row],[Ende]]-August[[#This Row],[Beginn]]-August[[#This Row],[Pause]]</f>
        <v/>
      </c>
      <c r="F8" s="110">
        <f>$F$6+SUM($E$8:August[[#This Row],[Arbeitszeit]])</f>
        <v/>
      </c>
      <c r="G8" s="111" t="n"/>
      <c r="H8" s="114">
        <f>IF(ISNUMBER(MATCH(August[[#This Row],[Bemerkung]],Setup!$X$73:$X$86,0)),0,VLOOKUP(WEEKDAY(A8,2),Wochenzeiten[],3,0))</f>
        <v/>
      </c>
      <c r="I8" s="114">
        <f>IF(ISNUMBER(LOOKUP(August[[#This Row],[Bemerkung]],Setup!$X$71:$X72)),0,August[[#This Row],[Ende]]-August[[#This Row],[Beginn]]-August[[#This Row],[Pause]]-August[[#This Row],[Berechnungshilfe1]])</f>
        <v/>
      </c>
    </row>
    <row customHeight="1" ht="12.95" r="9" s="72">
      <c r="A9" s="108">
        <f>A8+1</f>
        <v/>
      </c>
      <c r="B9" s="107" t="n">
        <v>0</v>
      </c>
      <c r="C9" s="107" t="n">
        <v>0</v>
      </c>
      <c r="D9" s="131">
        <f>IF((C9-B9)&lt;TIME(6,1,0),TIME(0,0,0),IF((C9-B9)&lt;TIME(9,31,0),$E$45,$E$46))</f>
        <v/>
      </c>
      <c r="E9" s="110">
        <f>August[[#This Row],[Ende]]-August[[#This Row],[Beginn]]-August[[#This Row],[Pause]]</f>
        <v/>
      </c>
      <c r="F9" s="110">
        <f>$F$6+SUM($E$8:August[[#This Row],[Arbeitszeit]])</f>
        <v/>
      </c>
      <c r="G9" s="111" t="n"/>
      <c r="H9" s="114">
        <f>IF(ISNUMBER(MATCH(August[[#This Row],[Bemerkung]],Setup!$X$73:$X$86,0)),0,VLOOKUP(WEEKDAY(A9,2),Wochenzeiten[],3,0))</f>
        <v/>
      </c>
      <c r="I9" s="114">
        <f>IF(ISNUMBER(LOOKUP(August[[#This Row],[Bemerkung]],Setup!$X$71:$X73)),0,August[[#This Row],[Ende]]-August[[#This Row],[Beginn]]-August[[#This Row],[Pause]]-August[[#This Row],[Berechnungshilfe1]])</f>
        <v/>
      </c>
    </row>
    <row customHeight="1" ht="12.95" r="10" s="72">
      <c r="A10" s="108">
        <f>A9+1</f>
        <v/>
      </c>
      <c r="B10" s="107" t="n">
        <v>0</v>
      </c>
      <c r="C10" s="107" t="n">
        <v>0</v>
      </c>
      <c r="D10" s="131">
        <f>IF((C10-B10)&lt;TIME(6,1,0),TIME(0,0,0),IF((C10-B10)&lt;TIME(9,31,0),$E$45,$E$46))</f>
        <v/>
      </c>
      <c r="E10" s="110">
        <f>August[[#This Row],[Ende]]-August[[#This Row],[Beginn]]-August[[#This Row],[Pause]]</f>
        <v/>
      </c>
      <c r="F10" s="110">
        <f>$F$6+SUM($E$8:August[[#This Row],[Arbeitszeit]])</f>
        <v/>
      </c>
      <c r="G10" s="137" t="n"/>
      <c r="H10" s="114">
        <f>IF(ISNUMBER(MATCH(August[[#This Row],[Bemerkung]],Setup!$X$73:$X$86,0)),0,VLOOKUP(WEEKDAY(A10,2),Wochenzeiten[],3,0))</f>
        <v/>
      </c>
      <c r="I10" s="114">
        <f>IF(ISNUMBER(LOOKUP(August[[#This Row],[Bemerkung]],Setup!$X$71:$X74)),0,August[[#This Row],[Ende]]-August[[#This Row],[Beginn]]-August[[#This Row],[Pause]]-August[[#This Row],[Berechnungshilfe1]])</f>
        <v/>
      </c>
    </row>
    <row customHeight="1" ht="12.95" r="11" s="72">
      <c r="A11" s="108">
        <f>A10+1</f>
        <v/>
      </c>
      <c r="B11" s="107" t="n">
        <v>0</v>
      </c>
      <c r="C11" s="107" t="n">
        <v>0</v>
      </c>
      <c r="D11" s="131">
        <f>IF((C11-B11)&lt;TIME(6,1,0),TIME(0,0,0),IF((C11-B11)&lt;TIME(9,31,0),$E$45,$E$46))</f>
        <v/>
      </c>
      <c r="E11" s="110">
        <f>August[[#This Row],[Ende]]-August[[#This Row],[Beginn]]-August[[#This Row],[Pause]]</f>
        <v/>
      </c>
      <c r="F11" s="110">
        <f>$F$6+SUM($E$8:August[[#This Row],[Arbeitszeit]])</f>
        <v/>
      </c>
      <c r="G11" s="111" t="n"/>
      <c r="H11" s="114">
        <f>IF(ISNUMBER(MATCH(August[[#This Row],[Bemerkung]],Setup!$X$73:$X$86,0)),0,VLOOKUP(WEEKDAY(A11,2),Wochenzeiten[],3,0))</f>
        <v/>
      </c>
      <c r="I11" s="114">
        <f>IF(ISNUMBER(LOOKUP(August[[#This Row],[Bemerkung]],Setup!$X$71:$X75)),0,August[[#This Row],[Ende]]-August[[#This Row],[Beginn]]-August[[#This Row],[Pause]]-August[[#This Row],[Berechnungshilfe1]])</f>
        <v/>
      </c>
    </row>
    <row customHeight="1" ht="12.95" r="12" s="72">
      <c r="A12" s="108">
        <f>A11+1</f>
        <v/>
      </c>
      <c r="B12" s="107" t="n">
        <v>0</v>
      </c>
      <c r="C12" s="107" t="n">
        <v>0</v>
      </c>
      <c r="D12" s="131">
        <f>IF((C12-B12)&lt;TIME(6,1,0),TIME(0,0,0),IF((C12-B12)&lt;TIME(9,31,0),$E$45,$E$46))</f>
        <v/>
      </c>
      <c r="E12" s="110">
        <f>August[[#This Row],[Ende]]-August[[#This Row],[Beginn]]-August[[#This Row],[Pause]]</f>
        <v/>
      </c>
      <c r="F12" s="110">
        <f>$F$6+SUM($E$8:August[[#This Row],[Arbeitszeit]])</f>
        <v/>
      </c>
      <c r="G12" s="111" t="n"/>
      <c r="H12" s="114">
        <f>IF(ISNUMBER(MATCH(August[[#This Row],[Bemerkung]],Setup!$X$73:$X$86,0)),0,VLOOKUP(WEEKDAY(A12,2),Wochenzeiten[],3,0))</f>
        <v/>
      </c>
      <c r="I12" s="114">
        <f>IF(ISNUMBER(LOOKUP(August[[#This Row],[Bemerkung]],Setup!$X$71:$X76)),0,August[[#This Row],[Ende]]-August[[#This Row],[Beginn]]-August[[#This Row],[Pause]]-August[[#This Row],[Berechnungshilfe1]])</f>
        <v/>
      </c>
    </row>
    <row customHeight="1" ht="12.95" r="13" s="72">
      <c r="A13" s="108">
        <f>A12+1</f>
        <v/>
      </c>
      <c r="B13" s="107" t="n">
        <v>0</v>
      </c>
      <c r="C13" s="107" t="n">
        <v>0</v>
      </c>
      <c r="D13" s="131">
        <f>IF((C13-B13)&lt;TIME(6,1,0),TIME(0,0,0),IF((C13-B13)&lt;TIME(9,31,0),$E$45,$E$46))</f>
        <v/>
      </c>
      <c r="E13" s="110">
        <f>August[[#This Row],[Ende]]-August[[#This Row],[Beginn]]-August[[#This Row],[Pause]]</f>
        <v/>
      </c>
      <c r="F13" s="110">
        <f>$F$6+SUM($E$8:August[[#This Row],[Arbeitszeit]])</f>
        <v/>
      </c>
      <c r="G13" s="137" t="n"/>
      <c r="H13" s="114">
        <f>IF(ISNUMBER(MATCH(August[[#This Row],[Bemerkung]],Setup!$X$73:$X$86,0)),0,VLOOKUP(WEEKDAY(A13,2),Wochenzeiten[],3,0))</f>
        <v/>
      </c>
      <c r="I13" s="114">
        <f>IF(ISNUMBER(LOOKUP(August[[#This Row],[Bemerkung]],Setup!$X$71:$X77)),0,August[[#This Row],[Ende]]-August[[#This Row],[Beginn]]-August[[#This Row],[Pause]]-August[[#This Row],[Berechnungshilfe1]])</f>
        <v/>
      </c>
    </row>
    <row customHeight="1" ht="12.95" r="14" s="72">
      <c r="A14" s="108">
        <f>A13+1</f>
        <v/>
      </c>
      <c r="B14" s="107" t="n">
        <v>0</v>
      </c>
      <c r="C14" s="107" t="n">
        <v>0</v>
      </c>
      <c r="D14" s="131">
        <f>IF((C14-B14)&lt;TIME(6,1,0),TIME(0,0,0),IF((C14-B14)&lt;TIME(9,31,0),$E$45,$E$46))</f>
        <v/>
      </c>
      <c r="E14" s="110">
        <f>August[[#This Row],[Ende]]-August[[#This Row],[Beginn]]-August[[#This Row],[Pause]]</f>
        <v/>
      </c>
      <c r="F14" s="110">
        <f>$F$6+SUM($E$8:August[[#This Row],[Arbeitszeit]])</f>
        <v/>
      </c>
      <c r="G14" s="111" t="n"/>
      <c r="H14" s="114">
        <f>IF(ISNUMBER(MATCH(August[[#This Row],[Bemerkung]],Setup!$X$73:$X$86,0)),0,VLOOKUP(WEEKDAY(A14,2),Wochenzeiten[],3,0))</f>
        <v/>
      </c>
      <c r="I14" s="114">
        <f>IF(ISNUMBER(LOOKUP(August[[#This Row],[Bemerkung]],Setup!$X$71:$X79)),0,August[[#This Row],[Ende]]-August[[#This Row],[Beginn]]-August[[#This Row],[Pause]]-August[[#This Row],[Berechnungshilfe1]])</f>
        <v/>
      </c>
    </row>
    <row customHeight="1" ht="12.95" r="15" s="72">
      <c r="A15" s="108">
        <f>A14+1</f>
        <v/>
      </c>
      <c r="B15" s="107" t="n">
        <v>0</v>
      </c>
      <c r="C15" s="107" t="n">
        <v>0</v>
      </c>
      <c r="D15" s="131">
        <f>IF((C15-B15)&lt;TIME(6,1,0),TIME(0,0,0),IF((C15-B15)&lt;TIME(9,31,0),$E$45,$E$46))</f>
        <v/>
      </c>
      <c r="E15" s="110">
        <f>August[[#This Row],[Ende]]-August[[#This Row],[Beginn]]-August[[#This Row],[Pause]]</f>
        <v/>
      </c>
      <c r="F15" s="110">
        <f>$F$6+SUM($E$8:August[[#This Row],[Arbeitszeit]])</f>
        <v/>
      </c>
      <c r="G15" s="111" t="n"/>
      <c r="H15" s="114">
        <f>IF(ISNUMBER(MATCH(August[[#This Row],[Bemerkung]],Setup!$X$73:$X$86,0)),0,VLOOKUP(WEEKDAY(A15,2),Wochenzeiten[],3,0))</f>
        <v/>
      </c>
      <c r="I15" s="114">
        <f>IF(ISNUMBER(LOOKUP(August[[#This Row],[Bemerkung]],Setup!$X$71:$X80)),0,August[[#This Row],[Ende]]-August[[#This Row],[Beginn]]-August[[#This Row],[Pause]]-August[[#This Row],[Berechnungshilfe1]])</f>
        <v/>
      </c>
    </row>
    <row customHeight="1" ht="12.95" r="16" s="72">
      <c r="A16" s="108">
        <f>A15+1</f>
        <v/>
      </c>
      <c r="B16" s="107" t="n">
        <v>0</v>
      </c>
      <c r="C16" s="107" t="n">
        <v>0</v>
      </c>
      <c r="D16" s="131">
        <f>IF((C16-B16)&lt;TIME(6,1,0),TIME(0,0,0),IF((C16-B16)&lt;TIME(9,31,0),$E$45,$E$46))</f>
        <v/>
      </c>
      <c r="E16" s="110">
        <f>August[[#This Row],[Ende]]-August[[#This Row],[Beginn]]-August[[#This Row],[Pause]]</f>
        <v/>
      </c>
      <c r="F16" s="110">
        <f>$F$6+SUM($E$8:August[[#This Row],[Arbeitszeit]])</f>
        <v/>
      </c>
      <c r="G16" s="111" t="n"/>
      <c r="H16" s="114">
        <f>IF(ISNUMBER(MATCH(August[[#This Row],[Bemerkung]],Setup!$X$73:$X$86,0)),0,VLOOKUP(WEEKDAY(A16,2),Wochenzeiten[],3,0))</f>
        <v/>
      </c>
      <c r="I16" s="114">
        <f>IF(ISNUMBER(LOOKUP(August[[#This Row],[Bemerkung]],Setup!$X$71:$X81)),0,August[[#This Row],[Ende]]-August[[#This Row],[Beginn]]-August[[#This Row],[Pause]]-August[[#This Row],[Berechnungshilfe1]])</f>
        <v/>
      </c>
    </row>
    <row customHeight="1" ht="12.95" r="17" s="72">
      <c r="A17" s="108">
        <f>A16+1</f>
        <v/>
      </c>
      <c r="B17" s="107" t="n">
        <v>0</v>
      </c>
      <c r="C17" s="107" t="n">
        <v>0</v>
      </c>
      <c r="D17" s="131">
        <f>IF((C17-B17)&lt;TIME(6,1,0),TIME(0,0,0),IF((C17-B17)&lt;TIME(9,31,0),$E$45,$E$46))</f>
        <v/>
      </c>
      <c r="E17" s="110">
        <f>August[[#This Row],[Ende]]-August[[#This Row],[Beginn]]-August[[#This Row],[Pause]]</f>
        <v/>
      </c>
      <c r="F17" s="110">
        <f>$F$6+SUM($E$8:August[[#This Row],[Arbeitszeit]])</f>
        <v/>
      </c>
      <c r="G17" s="111" t="n"/>
      <c r="H17" s="114">
        <f>IF(ISNUMBER(MATCH(August[[#This Row],[Bemerkung]],Setup!$X$73:$X$86,0)),0,VLOOKUP(WEEKDAY(A17,2),Wochenzeiten[],3,0))</f>
        <v/>
      </c>
      <c r="I17" s="114">
        <f>IF(ISNUMBER(LOOKUP(August[[#This Row],[Bemerkung]],Setup!$X$71:$X82)),0,August[[#This Row],[Ende]]-August[[#This Row],[Beginn]]-August[[#This Row],[Pause]]-August[[#This Row],[Berechnungshilfe1]])</f>
        <v/>
      </c>
    </row>
    <row customHeight="1" ht="12.95" r="18" s="72">
      <c r="A18" s="108">
        <f>A17+1</f>
        <v/>
      </c>
      <c r="B18" s="107" t="n">
        <v>0</v>
      </c>
      <c r="C18" s="107" t="n">
        <v>0</v>
      </c>
      <c r="D18" s="131">
        <f>IF((C18-B18)&lt;TIME(6,1,0),TIME(0,0,0),IF((C18-B18)&lt;TIME(9,31,0),$E$45,$E$46))</f>
        <v/>
      </c>
      <c r="E18" s="110">
        <f>August[[#This Row],[Ende]]-August[[#This Row],[Beginn]]-August[[#This Row],[Pause]]</f>
        <v/>
      </c>
      <c r="F18" s="110">
        <f>$F$6+SUM($E$8:August[[#This Row],[Arbeitszeit]])</f>
        <v/>
      </c>
      <c r="G18" s="111" t="n"/>
      <c r="H18" s="114">
        <f>IF(ISNUMBER(MATCH(August[[#This Row],[Bemerkung]],Setup!$X$73:$X$86,0)),0,VLOOKUP(WEEKDAY(A18,2),Wochenzeiten[],3,0))</f>
        <v/>
      </c>
      <c r="I18" s="114">
        <f>IF(ISNUMBER(LOOKUP(August[[#This Row],[Bemerkung]],Setup!$X$71:$X83)),0,August[[#This Row],[Ende]]-August[[#This Row],[Beginn]]-August[[#This Row],[Pause]]-August[[#This Row],[Berechnungshilfe1]])</f>
        <v/>
      </c>
    </row>
    <row customHeight="1" ht="12.95" r="19" s="72">
      <c r="A19" s="108">
        <f>A18+1</f>
        <v/>
      </c>
      <c r="B19" s="107" t="n">
        <v>0</v>
      </c>
      <c r="C19" s="107" t="n">
        <v>0</v>
      </c>
      <c r="D19" s="131">
        <f>IF((C19-B19)&lt;TIME(6,1,0),TIME(0,0,0),IF((C19-B19)&lt;TIME(9,31,0),$E$45,$E$46))</f>
        <v/>
      </c>
      <c r="E19" s="110">
        <f>August[[#This Row],[Ende]]-August[[#This Row],[Beginn]]-August[[#This Row],[Pause]]</f>
        <v/>
      </c>
      <c r="F19" s="110">
        <f>$F$6+SUM($E$8:August[[#This Row],[Arbeitszeit]])</f>
        <v/>
      </c>
      <c r="G19" s="111" t="n"/>
      <c r="H19" s="114">
        <f>IF(ISNUMBER(MATCH(August[[#This Row],[Bemerkung]],Setup!$X$73:$X$86,0)),0,VLOOKUP(WEEKDAY(A19,2),Wochenzeiten[],3,0))</f>
        <v/>
      </c>
      <c r="I19" s="114">
        <f>IF(ISNUMBER(LOOKUP(August[[#This Row],[Bemerkung]],Setup!$X$71:$X84)),0,August[[#This Row],[Ende]]-August[[#This Row],[Beginn]]-August[[#This Row],[Pause]]-August[[#This Row],[Berechnungshilfe1]])</f>
        <v/>
      </c>
    </row>
    <row customHeight="1" ht="12.95" r="20" s="72">
      <c r="A20" s="108">
        <f>A19+1</f>
        <v/>
      </c>
      <c r="B20" s="107" t="n">
        <v>0</v>
      </c>
      <c r="C20" s="107" t="n">
        <v>0</v>
      </c>
      <c r="D20" s="131">
        <f>IF((C20-B20)&lt;TIME(6,1,0),TIME(0,0,0),IF((C20-B20)&lt;TIME(9,31,0),$E$45,$E$46))</f>
        <v/>
      </c>
      <c r="E20" s="110">
        <f>August[[#This Row],[Ende]]-August[[#This Row],[Beginn]]-August[[#This Row],[Pause]]</f>
        <v/>
      </c>
      <c r="F20" s="110">
        <f>$F$6+SUM($E$8:August[[#This Row],[Arbeitszeit]])</f>
        <v/>
      </c>
      <c r="G20" s="111" t="n"/>
      <c r="H20" s="114">
        <f>IF(ISNUMBER(MATCH(August[[#This Row],[Bemerkung]],Setup!$X$73:$X$86,0)),0,VLOOKUP(WEEKDAY(A20,2),Wochenzeiten[],3,0))</f>
        <v/>
      </c>
      <c r="I20" s="114">
        <f>IF(ISNUMBER(LOOKUP(August[[#This Row],[Bemerkung]],Setup!$X$71:$X85)),0,August[[#This Row],[Ende]]-August[[#This Row],[Beginn]]-August[[#This Row],[Pause]]-August[[#This Row],[Berechnungshilfe1]])</f>
        <v/>
      </c>
    </row>
    <row customHeight="1" ht="12.95" r="21" s="72">
      <c r="A21" s="108">
        <f>A20+1</f>
        <v/>
      </c>
      <c r="B21" s="107" t="n">
        <v>0</v>
      </c>
      <c r="C21" s="107" t="n">
        <v>0</v>
      </c>
      <c r="D21" s="131">
        <f>IF((C21-B21)&lt;TIME(6,1,0),TIME(0,0,0),IF((C21-B21)&lt;TIME(9,31,0),$E$45,$E$46))</f>
        <v/>
      </c>
      <c r="E21" s="110">
        <f>August[[#This Row],[Ende]]-August[[#This Row],[Beginn]]-August[[#This Row],[Pause]]</f>
        <v/>
      </c>
      <c r="F21" s="110">
        <f>$F$6+SUM($E$8:August[[#This Row],[Arbeitszeit]])</f>
        <v/>
      </c>
      <c r="G21" s="111" t="n"/>
      <c r="H21" s="114">
        <f>IF(ISNUMBER(MATCH(August[[#This Row],[Bemerkung]],Setup!$X$73:$X$86,0)),0,VLOOKUP(WEEKDAY(A21,2),Wochenzeiten[],3,0))</f>
        <v/>
      </c>
      <c r="I21" s="114">
        <f>IF(ISNUMBER(LOOKUP(August[[#This Row],[Bemerkung]],Setup!$X$71:$X86)),0,August[[#This Row],[Ende]]-August[[#This Row],[Beginn]]-August[[#This Row],[Pause]]-August[[#This Row],[Berechnungshilfe1]])</f>
        <v/>
      </c>
    </row>
    <row customHeight="1" ht="12.95" r="22" s="72">
      <c r="A22" s="108">
        <f>A21+1</f>
        <v/>
      </c>
      <c r="B22" s="107" t="n">
        <v>0</v>
      </c>
      <c r="C22" s="107" t="n">
        <v>0</v>
      </c>
      <c r="D22" s="131">
        <f>IF((C22-B22)&lt;TIME(6,1,0),TIME(0,0,0),IF((C22-B22)&lt;TIME(9,31,0),$E$45,$E$46))</f>
        <v/>
      </c>
      <c r="E22" s="110">
        <f>August[[#This Row],[Ende]]-August[[#This Row],[Beginn]]-August[[#This Row],[Pause]]</f>
        <v/>
      </c>
      <c r="F22" s="110">
        <f>$F$6+SUM($E$8:August[[#This Row],[Arbeitszeit]])</f>
        <v/>
      </c>
      <c r="G22" s="111" t="n"/>
      <c r="H22" s="114">
        <f>IF(ISNUMBER(MATCH(August[[#This Row],[Bemerkung]],Setup!$X$73:$X$86,0)),0,VLOOKUP(WEEKDAY(A22,2),Wochenzeiten[],3,0))</f>
        <v/>
      </c>
      <c r="I22" s="114">
        <f>IF(ISNUMBER(LOOKUP(August[[#This Row],[Bemerkung]],Setup!$X$71:$X87)),0,August[[#This Row],[Ende]]-August[[#This Row],[Beginn]]-August[[#This Row],[Pause]]-August[[#This Row],[Berechnungshilfe1]])</f>
        <v/>
      </c>
    </row>
    <row customHeight="1" ht="12.95" r="23" s="72">
      <c r="A23" s="108">
        <f>A22+1</f>
        <v/>
      </c>
      <c r="B23" s="107" t="n">
        <v>0</v>
      </c>
      <c r="C23" s="107" t="n">
        <v>0</v>
      </c>
      <c r="D23" s="131">
        <f>IF((C23-B23)&lt;TIME(6,1,0),TIME(0,0,0),IF((C23-B23)&lt;TIME(9,31,0),$E$45,$E$46))</f>
        <v/>
      </c>
      <c r="E23" s="110">
        <f>August[[#This Row],[Ende]]-August[[#This Row],[Beginn]]-August[[#This Row],[Pause]]</f>
        <v/>
      </c>
      <c r="F23" s="110">
        <f>$F$6+SUM($E$8:August[[#This Row],[Arbeitszeit]])</f>
        <v/>
      </c>
      <c r="G23" s="111" t="n"/>
      <c r="H23" s="114">
        <f>IF(ISNUMBER(MATCH(August[[#This Row],[Bemerkung]],Setup!$X$73:$X$86,0)),0,VLOOKUP(WEEKDAY(A23,2),Wochenzeiten[],3,0))</f>
        <v/>
      </c>
      <c r="I23" s="114">
        <f>IF(ISNUMBER(LOOKUP(August[[#This Row],[Bemerkung]],Setup!$X$71:$X87)),0,August[[#This Row],[Ende]]-August[[#This Row],[Beginn]]-August[[#This Row],[Pause]]-August[[#This Row],[Berechnungshilfe1]])</f>
        <v/>
      </c>
    </row>
    <row customHeight="1" ht="12.95" r="24" s="72">
      <c r="A24" s="108">
        <f>A23+1</f>
        <v/>
      </c>
      <c r="B24" s="107" t="n">
        <v>0</v>
      </c>
      <c r="C24" s="107" t="n">
        <v>0</v>
      </c>
      <c r="D24" s="131">
        <f>IF((C24-B24)&lt;TIME(6,1,0),TIME(0,0,0),IF((C24-B24)&lt;TIME(9,31,0),$E$45,$E$46))</f>
        <v/>
      </c>
      <c r="E24" s="110">
        <f>August[[#This Row],[Ende]]-August[[#This Row],[Beginn]]-August[[#This Row],[Pause]]</f>
        <v/>
      </c>
      <c r="F24" s="110">
        <f>$F$6+SUM($E$8:August[[#This Row],[Arbeitszeit]])</f>
        <v/>
      </c>
      <c r="G24" s="111" t="n"/>
      <c r="H24" s="114">
        <f>IF(ISNUMBER(MATCH(August[[#This Row],[Bemerkung]],Setup!$X$73:$X$86,0)),0,VLOOKUP(WEEKDAY(A24,2),Wochenzeiten[],3,0))</f>
        <v/>
      </c>
      <c r="I24" s="114">
        <f>IF(ISNUMBER(LOOKUP(August[[#This Row],[Bemerkung]],Setup!$X$71:$X88)),0,August[[#This Row],[Ende]]-August[[#This Row],[Beginn]]-August[[#This Row],[Pause]]-August[[#This Row],[Berechnungshilfe1]])</f>
        <v/>
      </c>
    </row>
    <row customHeight="1" ht="12.95" r="25" s="72">
      <c r="A25" s="108">
        <f>A24+1</f>
        <v/>
      </c>
      <c r="B25" s="107" t="n">
        <v>0</v>
      </c>
      <c r="C25" s="107" t="n">
        <v>0</v>
      </c>
      <c r="D25" s="131">
        <f>IF((C25-B25)&lt;TIME(6,1,0),TIME(0,0,0),IF((C25-B25)&lt;TIME(9,31,0),$E$45,$E$46))</f>
        <v/>
      </c>
      <c r="E25" s="110">
        <f>August[[#This Row],[Ende]]-August[[#This Row],[Beginn]]-August[[#This Row],[Pause]]</f>
        <v/>
      </c>
      <c r="F25" s="110">
        <f>$F$6+SUM($E$8:August[[#This Row],[Arbeitszeit]])</f>
        <v/>
      </c>
      <c r="G25" s="111" t="n"/>
      <c r="H25" s="114">
        <f>IF(ISNUMBER(MATCH(August[[#This Row],[Bemerkung]],Setup!$X$73:$X$86,0)),0,VLOOKUP(WEEKDAY(A25,2),Wochenzeiten[],3,0))</f>
        <v/>
      </c>
      <c r="I25" s="114">
        <f>IF(ISNUMBER(LOOKUP(August[[#This Row],[Bemerkung]],Setup!$X$71:$X89)),0,August[[#This Row],[Ende]]-August[[#This Row],[Beginn]]-August[[#This Row],[Pause]]-August[[#This Row],[Berechnungshilfe1]])</f>
        <v/>
      </c>
    </row>
    <row customHeight="1" ht="12.95" r="26" s="72">
      <c r="A26" s="108">
        <f>A25+1</f>
        <v/>
      </c>
      <c r="B26" s="107" t="n">
        <v>0</v>
      </c>
      <c r="C26" s="107" t="n">
        <v>0</v>
      </c>
      <c r="D26" s="131">
        <f>IF((C26-B26)&lt;TIME(6,1,0),TIME(0,0,0),IF((C26-B26)&lt;TIME(9,31,0),$E$45,$E$46))</f>
        <v/>
      </c>
      <c r="E26" s="110">
        <f>August[[#This Row],[Ende]]-August[[#This Row],[Beginn]]-August[[#This Row],[Pause]]</f>
        <v/>
      </c>
      <c r="F26" s="110">
        <f>$F$6+SUM($E$8:August[[#This Row],[Arbeitszeit]])</f>
        <v/>
      </c>
      <c r="G26" s="111" t="n"/>
      <c r="H26" s="114">
        <f>IF(ISNUMBER(MATCH(August[[#This Row],[Bemerkung]],Setup!$X$73:$X$86,0)),0,VLOOKUP(WEEKDAY(A26,2),Wochenzeiten[],3,0))</f>
        <v/>
      </c>
      <c r="I26" s="114">
        <f>IF(ISNUMBER(LOOKUP(August[[#This Row],[Bemerkung]],Setup!$X$71:$X90)),0,August[[#This Row],[Ende]]-August[[#This Row],[Beginn]]-August[[#This Row],[Pause]]-August[[#This Row],[Berechnungshilfe1]])</f>
        <v/>
      </c>
    </row>
    <row customHeight="1" ht="12.95" r="27" s="72">
      <c r="A27" s="108">
        <f>A26+1</f>
        <v/>
      </c>
      <c r="B27" s="107" t="n">
        <v>0</v>
      </c>
      <c r="C27" s="107" t="n">
        <v>0</v>
      </c>
      <c r="D27" s="131">
        <f>IF((C27-B27)&lt;TIME(6,1,0),TIME(0,0,0),IF((C27-B27)&lt;TIME(9,31,0),$E$45,$E$46))</f>
        <v/>
      </c>
      <c r="E27" s="110">
        <f>August[[#This Row],[Ende]]-August[[#This Row],[Beginn]]-August[[#This Row],[Pause]]</f>
        <v/>
      </c>
      <c r="F27" s="110">
        <f>$F$6+SUM($E$8:August[[#This Row],[Arbeitszeit]])</f>
        <v/>
      </c>
      <c r="G27" s="111" t="n"/>
      <c r="H27" s="114">
        <f>IF(ISNUMBER(MATCH(August[[#This Row],[Bemerkung]],Setup!$X$73:$X$86,0)),0,VLOOKUP(WEEKDAY(A27,2),Wochenzeiten[],3,0))</f>
        <v/>
      </c>
      <c r="I27" s="114">
        <f>IF(ISNUMBER(LOOKUP(August[[#This Row],[Bemerkung]],Setup!$X$71:$X91)),0,August[[#This Row],[Ende]]-August[[#This Row],[Beginn]]-August[[#This Row],[Pause]]-August[[#This Row],[Berechnungshilfe1]])</f>
        <v/>
      </c>
    </row>
    <row customHeight="1" ht="12.95" r="28" s="72">
      <c r="A28" s="108">
        <f>A27+1</f>
        <v/>
      </c>
      <c r="B28" s="107" t="n">
        <v>0</v>
      </c>
      <c r="C28" s="107" t="n">
        <v>0</v>
      </c>
      <c r="D28" s="131">
        <f>IF((C28-B28)&lt;TIME(6,1,0),TIME(0,0,0),IF((C28-B28)&lt;TIME(9,31,0),$E$45,$E$46))</f>
        <v/>
      </c>
      <c r="E28" s="110">
        <f>August[[#This Row],[Ende]]-August[[#This Row],[Beginn]]-August[[#This Row],[Pause]]</f>
        <v/>
      </c>
      <c r="F28" s="110">
        <f>$F$6+SUM($E$8:August[[#This Row],[Arbeitszeit]])</f>
        <v/>
      </c>
      <c r="G28" s="111" t="n"/>
      <c r="H28" s="114">
        <f>IF(ISNUMBER(MATCH(August[[#This Row],[Bemerkung]],Setup!$X$73:$X$86,0)),0,VLOOKUP(WEEKDAY(A28,2),Wochenzeiten[],3,0))</f>
        <v/>
      </c>
      <c r="I28" s="114">
        <f>IF(ISNUMBER(LOOKUP(August[[#This Row],[Bemerkung]],Setup!$X$71:$X92)),0,August[[#This Row],[Ende]]-August[[#This Row],[Beginn]]-August[[#This Row],[Pause]]-August[[#This Row],[Berechnungshilfe1]])</f>
        <v/>
      </c>
    </row>
    <row customHeight="1" ht="12.95" r="29" s="72">
      <c r="A29" s="108">
        <f>A28+1</f>
        <v/>
      </c>
      <c r="B29" s="107" t="n">
        <v>0</v>
      </c>
      <c r="C29" s="107" t="n">
        <v>0</v>
      </c>
      <c r="D29" s="131">
        <f>IF((C29-B29)&lt;TIME(6,1,0),TIME(0,0,0),IF((C29-B29)&lt;TIME(9,31,0),$E$45,$E$46))</f>
        <v/>
      </c>
      <c r="E29" s="110">
        <f>August[[#This Row],[Ende]]-August[[#This Row],[Beginn]]-August[[#This Row],[Pause]]</f>
        <v/>
      </c>
      <c r="F29" s="110">
        <f>$F$6+SUM($E$8:August[[#This Row],[Arbeitszeit]])</f>
        <v/>
      </c>
      <c r="G29" s="111" t="n"/>
      <c r="H29" s="114">
        <f>IF(ISNUMBER(MATCH(August[[#This Row],[Bemerkung]],Setup!$X$73:$X$86,0)),0,VLOOKUP(WEEKDAY(A29,2),Wochenzeiten[],3,0))</f>
        <v/>
      </c>
      <c r="I29" s="114">
        <f>IF(ISNUMBER(LOOKUP(August[[#This Row],[Bemerkung]],Setup!$X$71:$X93)),0,August[[#This Row],[Ende]]-August[[#This Row],[Beginn]]-August[[#This Row],[Pause]]-August[[#This Row],[Berechnungshilfe1]])</f>
        <v/>
      </c>
    </row>
    <row customHeight="1" ht="12.95" r="30" s="72">
      <c r="A30" s="108">
        <f>A29+1</f>
        <v/>
      </c>
      <c r="B30" s="107" t="n">
        <v>0</v>
      </c>
      <c r="C30" s="107" t="n">
        <v>0</v>
      </c>
      <c r="D30" s="131">
        <f>IF((C30-B30)&lt;TIME(6,1,0),TIME(0,0,0),IF((C30-B30)&lt;TIME(9,31,0),$E$45,$E$46))</f>
        <v/>
      </c>
      <c r="E30" s="110">
        <f>August[[#This Row],[Ende]]-August[[#This Row],[Beginn]]-August[[#This Row],[Pause]]</f>
        <v/>
      </c>
      <c r="F30" s="110">
        <f>$F$6+SUM($E$8:August[[#This Row],[Arbeitszeit]])</f>
        <v/>
      </c>
      <c r="G30" s="111" t="n"/>
      <c r="H30" s="114">
        <f>IF(ISNUMBER(MATCH(August[[#This Row],[Bemerkung]],Setup!$X$73:$X$86,0)),0,VLOOKUP(WEEKDAY(A30,2),Wochenzeiten[],3,0))</f>
        <v/>
      </c>
      <c r="I30" s="114">
        <f>IF(ISNUMBER(LOOKUP(August[[#This Row],[Bemerkung]],Setup!$X$71:$X94)),0,August[[#This Row],[Ende]]-August[[#This Row],[Beginn]]-August[[#This Row],[Pause]]-August[[#This Row],[Berechnungshilfe1]])</f>
        <v/>
      </c>
    </row>
    <row customHeight="1" ht="12.95" r="31" s="72">
      <c r="A31" s="108">
        <f>A30+1</f>
        <v/>
      </c>
      <c r="B31" s="107" t="n">
        <v>0</v>
      </c>
      <c r="C31" s="107" t="n">
        <v>0</v>
      </c>
      <c r="D31" s="131">
        <f>IF((C31-B31)&lt;TIME(6,1,0),TIME(0,0,0),IF((C31-B31)&lt;TIME(9,31,0),$E$45,$E$46))</f>
        <v/>
      </c>
      <c r="E31" s="110">
        <f>August[[#This Row],[Ende]]-August[[#This Row],[Beginn]]-August[[#This Row],[Pause]]</f>
        <v/>
      </c>
      <c r="F31" s="110">
        <f>$F$6+SUM($E$8:August[[#This Row],[Arbeitszeit]])</f>
        <v/>
      </c>
      <c r="G31" s="111" t="n"/>
      <c r="H31" s="114">
        <f>IF(ISNUMBER(MATCH(August[[#This Row],[Bemerkung]],Setup!$X$73:$X$86,0)),0,VLOOKUP(WEEKDAY(A31,2),Wochenzeiten[],3,0))</f>
        <v/>
      </c>
      <c r="I31" s="114">
        <f>IF(ISNUMBER(LOOKUP(August[[#This Row],[Bemerkung]],Setup!$X$71:$X95)),0,August[[#This Row],[Ende]]-August[[#This Row],[Beginn]]-August[[#This Row],[Pause]]-August[[#This Row],[Berechnungshilfe1]])</f>
        <v/>
      </c>
    </row>
    <row customHeight="1" ht="12.95" r="32" s="72">
      <c r="A32" s="108">
        <f>A31+1</f>
        <v/>
      </c>
      <c r="B32" s="107" t="n">
        <v>0</v>
      </c>
      <c r="C32" s="107" t="n">
        <v>0</v>
      </c>
      <c r="D32" s="131">
        <f>IF((C32-B32)&lt;TIME(6,1,0),TIME(0,0,0),IF((C32-B32)&lt;TIME(9,31,0),$E$45,$E$46))</f>
        <v/>
      </c>
      <c r="E32" s="110">
        <f>August[[#This Row],[Ende]]-August[[#This Row],[Beginn]]-August[[#This Row],[Pause]]</f>
        <v/>
      </c>
      <c r="F32" s="110">
        <f>$F$6+SUM($E$8:August[[#This Row],[Arbeitszeit]])</f>
        <v/>
      </c>
      <c r="G32" s="111" t="n"/>
      <c r="H32" s="114">
        <f>IF(ISNUMBER(MATCH(August[[#This Row],[Bemerkung]],Setup!$X$73:$X$86,0)),0,VLOOKUP(WEEKDAY(A32,2),Wochenzeiten[],3,0))</f>
        <v/>
      </c>
      <c r="I32" s="114">
        <f>IF(ISNUMBER(LOOKUP(August[[#This Row],[Bemerkung]],Setup!$X$71:$X96)),0,August[[#This Row],[Ende]]-August[[#This Row],[Beginn]]-August[[#This Row],[Pause]]-August[[#This Row],[Berechnungshilfe1]])</f>
        <v/>
      </c>
    </row>
    <row customHeight="1" ht="12.95" r="33" s="72">
      <c r="A33" s="108">
        <f>A32+1</f>
        <v/>
      </c>
      <c r="B33" s="107" t="n">
        <v>0</v>
      </c>
      <c r="C33" s="107" t="n">
        <v>0</v>
      </c>
      <c r="D33" s="131">
        <f>IF((C33-B33)&lt;TIME(6,1,0),TIME(0,0,0),IF((C33-B33)&lt;TIME(9,31,0),$E$45,$E$46))</f>
        <v/>
      </c>
      <c r="E33" s="110">
        <f>August[[#This Row],[Ende]]-August[[#This Row],[Beginn]]-August[[#This Row],[Pause]]</f>
        <v/>
      </c>
      <c r="F33" s="110">
        <f>$F$6+SUM($E$8:August[[#This Row],[Arbeitszeit]])</f>
        <v/>
      </c>
      <c r="G33" s="111" t="n"/>
      <c r="H33" s="114">
        <f>IF(ISNUMBER(MATCH(August[[#This Row],[Bemerkung]],Setup!$X$73:$X$86,0)),0,VLOOKUP(WEEKDAY(A33,2),Wochenzeiten[],3,0))</f>
        <v/>
      </c>
      <c r="I33" s="114">
        <f>IF(ISNUMBER(LOOKUP(August[[#This Row],[Bemerkung]],Setup!$X$71:$X97)),0,August[[#This Row],[Ende]]-August[[#This Row],[Beginn]]-August[[#This Row],[Pause]]-August[[#This Row],[Berechnungshilfe1]])</f>
        <v/>
      </c>
    </row>
    <row customHeight="1" ht="12.95" r="34" s="72">
      <c r="A34" s="108">
        <f>A33+1</f>
        <v/>
      </c>
      <c r="B34" s="107" t="n">
        <v>0</v>
      </c>
      <c r="C34" s="107" t="n">
        <v>0</v>
      </c>
      <c r="D34" s="131">
        <f>IF((C34-B34)&lt;TIME(6,1,0),TIME(0,0,0),IF((C34-B34)&lt;TIME(9,31,0),$E$45,$E$46))</f>
        <v/>
      </c>
      <c r="E34" s="110">
        <f>August[[#This Row],[Ende]]-August[[#This Row],[Beginn]]-August[[#This Row],[Pause]]</f>
        <v/>
      </c>
      <c r="F34" s="110">
        <f>$F$6+SUM($E$8:August[[#This Row],[Arbeitszeit]])</f>
        <v/>
      </c>
      <c r="G34" s="111" t="n"/>
      <c r="H34" s="114">
        <f>IF(ISNUMBER(MATCH(August[[#This Row],[Bemerkung]],Setup!$X$73:$X$86,0)),0,VLOOKUP(WEEKDAY(A34,2),Wochenzeiten[],3,0))</f>
        <v/>
      </c>
      <c r="I34" s="114">
        <f>IF(ISNUMBER(LOOKUP(August[[#This Row],[Bemerkung]],Setup!$X$71:$X98)),0,August[[#This Row],[Ende]]-August[[#This Row],[Beginn]]-August[[#This Row],[Pause]]-August[[#This Row],[Berechnungshilfe1]])</f>
        <v/>
      </c>
    </row>
    <row customHeight="1" ht="12.75" r="35" s="72">
      <c r="A35" s="108">
        <f>A34+1</f>
        <v/>
      </c>
      <c r="B35" s="107" t="n">
        <v>0</v>
      </c>
      <c r="C35" s="107" t="n">
        <v>0</v>
      </c>
      <c r="D35" s="131">
        <f>IF((C35-B35)&lt;TIME(6,1,0),TIME(0,0,0),IF((C35-B35)&lt;TIME(9,31,0),$E$45,$E$46))</f>
        <v/>
      </c>
      <c r="E35" s="110">
        <f>August[[#This Row],[Ende]]-August[[#This Row],[Beginn]]-August[[#This Row],[Pause]]</f>
        <v/>
      </c>
      <c r="F35" s="110">
        <f>$F$6+SUM($E$8:August[[#This Row],[Arbeitszeit]])</f>
        <v/>
      </c>
      <c r="G35" s="111" t="n"/>
      <c r="H35" s="114">
        <f>IF(ISNUMBER(MATCH(August[[#This Row],[Bemerkung]],Setup!$X$73:$X$86,0)),0,VLOOKUP(WEEKDAY(A35,2),Wochenzeiten[],3,0))</f>
        <v/>
      </c>
      <c r="I35" s="114">
        <f>IF(ISNUMBER(LOOKUP(August[[#This Row],[Bemerkung]],Setup!$X$71:$X99)),0,August[[#This Row],[Ende]]-August[[#This Row],[Beginn]]-August[[#This Row],[Pause]]-August[[#This Row],[Berechnungshilfe1]])</f>
        <v/>
      </c>
    </row>
    <row customHeight="1" ht="12.75" r="36" s="72">
      <c r="A36" s="108">
        <f>A35+1</f>
        <v/>
      </c>
      <c r="B36" s="107" t="n">
        <v>0</v>
      </c>
      <c r="C36" s="107" t="n">
        <v>0</v>
      </c>
      <c r="D36" s="131">
        <f>IF((C36-B36)&lt;TIME(6,1,0),TIME(0,0,0),IF((C36-B36)&lt;TIME(9,31,0),$E$45,$E$46))</f>
        <v/>
      </c>
      <c r="E36" s="110">
        <f>August[[#This Row],[Ende]]-August[[#This Row],[Beginn]]-August[[#This Row],[Pause]]</f>
        <v/>
      </c>
      <c r="F36" s="110">
        <f>$F$6+SUM($E$8:August[[#This Row],[Arbeitszeit]])</f>
        <v/>
      </c>
      <c r="G36" s="111" t="n"/>
      <c r="H36" s="114">
        <f>IF(ISNUMBER(MATCH(August[[#This Row],[Bemerkung]],Setup!$X$73:$X$86,0)),0,VLOOKUP(WEEKDAY(A36,2),Wochenzeiten[],3,0))</f>
        <v/>
      </c>
      <c r="I36" s="114">
        <f>IF(ISNUMBER(LOOKUP(August[[#This Row],[Bemerkung]],Setup!$X$71:$X100)),0,August[[#This Row],[Ende]]-August[[#This Row],[Beginn]]-August[[#This Row],[Pause]]-August[[#This Row],[Berechnungshilfe1]])</f>
        <v/>
      </c>
    </row>
    <row customHeight="1" ht="12.75" r="37" s="72">
      <c r="A37" s="108">
        <f>A36+1</f>
        <v/>
      </c>
      <c r="B37" s="107" t="n">
        <v>0</v>
      </c>
      <c r="C37" s="107" t="n">
        <v>0</v>
      </c>
      <c r="D37" s="131">
        <f>IF((C37-B37)&lt;TIME(6,1,0),TIME(0,0,0),IF((C37-B37)&lt;TIME(9,31,0),$E$45,$E$46))</f>
        <v/>
      </c>
      <c r="E37" s="110">
        <f>August[[#This Row],[Ende]]-August[[#This Row],[Beginn]]-August[[#This Row],[Pause]]</f>
        <v/>
      </c>
      <c r="F37" s="110">
        <f>$F$6+SUM($E$8:August[[#This Row],[Arbeitszeit]])</f>
        <v/>
      </c>
      <c r="G37" s="111" t="n"/>
      <c r="H37" s="114">
        <f>IF(ISNUMBER(MATCH(August[[#This Row],[Bemerkung]],Setup!$X$73:$X$86,0)),0,VLOOKUP(WEEKDAY(A37,2),Wochenzeiten[],3,0))</f>
        <v/>
      </c>
      <c r="I37" s="114">
        <f>IF(ISNUMBER(LOOKUP(August[[#This Row],[Bemerkung]],Setup!$X$71:$X101)),0,August[[#This Row],[Ende]]-August[[#This Row],[Beginn]]-August[[#This Row],[Pause]]-August[[#This Row],[Berechnungshilfe1]])</f>
        <v/>
      </c>
    </row>
    <row customHeight="1" ht="12.75" r="38" s="72">
      <c r="A38" s="108">
        <f>A37+1</f>
        <v/>
      </c>
      <c r="B38" s="107" t="n">
        <v>0</v>
      </c>
      <c r="C38" s="107" t="n">
        <v>0</v>
      </c>
      <c r="D38" s="131">
        <f>IF((C38-B38)&lt;TIME(6,1,0),TIME(0,0,0),IF((C38-B38)&lt;TIME(9,31,0),$E$45,$E$46))</f>
        <v/>
      </c>
      <c r="E38" s="110">
        <f>August[[#This Row],[Ende]]-August[[#This Row],[Beginn]]-August[[#This Row],[Pause]]</f>
        <v/>
      </c>
      <c r="F38" s="110">
        <f>$F$6+SUM($E$8:August[[#This Row],[Arbeitszeit]])</f>
        <v/>
      </c>
      <c r="G38" s="111" t="n"/>
      <c r="H38" s="114">
        <f>IF(ISNUMBER(MATCH(August[[#This Row],[Bemerkung]],Setup!$X$73:$X$86,0)),0,VLOOKUP(WEEKDAY(A38,2),Wochenzeiten[],3,0))</f>
        <v/>
      </c>
      <c r="I38" s="114">
        <f>IF(ISNUMBER(LOOKUP(August[[#This Row],[Bemerkung]],Setup!$X$71:$X102)),0,August[[#This Row],[Ende]]-August[[#This Row],[Beginn]]-August[[#This Row],[Pause]]-August[[#This Row],[Berechnungshilfe1]])</f>
        <v/>
      </c>
    </row>
    <row customHeight="1" ht="12" r="39" s="72">
      <c r="A39" s="117" t="n"/>
      <c r="B39" s="117" t="n"/>
      <c r="C39" s="136" t="inlineStr">
        <is>
          <t>Übertrag in den Folgemonat:</t>
        </is>
      </c>
      <c r="D39" s="119" t="n"/>
      <c r="E39" s="119" t="n"/>
      <c r="F39" s="120">
        <f>SUM(August[Arbeitszeit])+$F$6-E47</f>
        <v/>
      </c>
      <c r="G39" s="121" t="n"/>
    </row>
    <row customHeight="1" ht="14.1" r="40" s="72">
      <c r="A40" s="122" t="inlineStr">
        <is>
          <t>Anmerkungen</t>
        </is>
      </c>
      <c r="B40" s="123" t="n"/>
      <c r="C40" s="124" t="n"/>
      <c r="D40" s="124" t="n"/>
      <c r="E40" s="124" t="n"/>
      <c r="F40" s="125" t="n"/>
      <c r="G40" s="124" t="n"/>
    </row>
    <row customHeight="1" ht="12.95" r="41" s="72">
      <c r="A41" s="126" t="inlineStr">
        <is>
          <t>Zeitgutschriften – pro Monat max. 25 Stunden (1.500 Min.);</t>
        </is>
      </c>
      <c r="E41" s="124" t="n"/>
      <c r="F41" s="124" t="n"/>
      <c r="G41" s="124" t="n"/>
    </row>
    <row customHeight="1" ht="12.95" r="42" s="72">
      <c r="A42" s="123" t="inlineStr">
        <is>
          <t>kumuliert max. 80 Stunden (4.800) Min.)</t>
        </is>
      </c>
      <c r="D42" s="124" t="n"/>
      <c r="E42" s="124" t="n"/>
      <c r="F42" s="124" t="n"/>
      <c r="G42" s="124" t="n"/>
    </row>
    <row customHeight="1" ht="12.95" r="43" s="72">
      <c r="A43" s="126" t="inlineStr">
        <is>
          <t>Zeitlastschriften – pro Monat max. 15 Stunden (900 Min.);</t>
        </is>
      </c>
      <c r="E43" s="124" t="n"/>
      <c r="F43" s="123" t="inlineStr">
        <is>
          <t>Unterschrift/Datum Beschäftigte/r</t>
        </is>
      </c>
    </row>
    <row customHeight="1" ht="12.95" r="44" s="72">
      <c r="A44" s="123" t="inlineStr">
        <is>
          <t>kumuliert max. 40 Stunden (2.400 Min.)</t>
        </is>
      </c>
      <c r="D44" s="124" t="n"/>
      <c r="E44" s="124" t="n"/>
      <c r="F44" s="124" t="n"/>
      <c r="G44" s="124" t="n"/>
    </row>
    <row customHeight="1" ht="12" r="45" s="72">
      <c r="A45" s="123" t="inlineStr">
        <is>
          <t>Pausenzeit 6-9 Stunden:</t>
        </is>
      </c>
      <c r="D45" s="124" t="n"/>
      <c r="E45" s="127">
        <f>Setup!C16</f>
        <v/>
      </c>
      <c r="F45" s="124" t="n"/>
      <c r="G45" s="124" t="n"/>
    </row>
    <row customHeight="1" ht="12" r="46" s="72">
      <c r="A46" s="123" t="inlineStr">
        <is>
          <t>Pausenzeit 9-10 Stunden</t>
        </is>
      </c>
      <c r="D46" s="124" t="n"/>
      <c r="E46" s="127">
        <f>Setup!C17</f>
        <v/>
      </c>
      <c r="F46" s="123" t="inlineStr">
        <is>
          <t>Kenntnisnahme Vorgesetzte/r</t>
        </is>
      </c>
    </row>
    <row customHeight="1" ht="12.95" r="47" s="72">
      <c r="A47" s="128" t="inlineStr">
        <is>
          <t>monatliche Arbeitszeit</t>
        </is>
      </c>
      <c r="D47" s="124" t="n"/>
      <c r="E47" s="134">
        <f>Setup!C14</f>
        <v/>
      </c>
      <c r="F47" s="123" t="n"/>
      <c r="G47" s="124" t="n"/>
    </row>
  </sheetData>
  <mergeCells count="16">
    <mergeCell ref="A1:C4"/>
    <mergeCell ref="F1:G1"/>
    <mergeCell ref="F2:G2"/>
    <mergeCell ref="F3:G3"/>
    <mergeCell ref="F4:G4"/>
    <mergeCell ref="C6:E6"/>
    <mergeCell ref="C39:E39"/>
    <mergeCell ref="A41:D41"/>
    <mergeCell ref="A42:C42"/>
    <mergeCell ref="A43:D43"/>
    <mergeCell ref="F43:G43"/>
    <mergeCell ref="A44:C44"/>
    <mergeCell ref="A45:C45"/>
    <mergeCell ref="A46:C46"/>
    <mergeCell ref="F46:G46"/>
    <mergeCell ref="A47:C47"/>
  </mergeCells>
  <conditionalFormatting sqref="A8:F38">
    <cfRule aboveAverage="0" bottom="0" dxfId="0" equalAverage="0" operator="equal" percent="0" priority="2" rank="0" text="" type="cellIs">
      <formula>0</formula>
    </cfRule>
  </conditionalFormatting>
  <printOptions gridLines="0" gridLinesSet="1" headings="0" horizontalCentered="0" verticalCentered="0"/>
  <pageMargins bottom="0.7875" footer="0.511805555555555" header="0.511805555555555" left="0.7" right="0.7" top="0.7875"/>
  <pageSetup blackAndWhite="0" copies="1" draft="0" firstPageNumber="0" fitToHeight="1" fitToWidth="1" horizontalDpi="300" orientation="portrait" pageOrder="downThenOver" paperSize="9" scale="100" useFirstPageNumber="0" verticalDpi="300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Daniela Benze</dc:creator>
  <dc:language>de-DE</dc:language>
  <dcterms:created xsi:type="dcterms:W3CDTF">2014-10-22T12:04:40Z</dcterms:created>
  <dcterms:modified xsi:type="dcterms:W3CDTF">2020-07-26T18:21:43Z</dcterms:modified>
  <cp:revision>6</cp:revision>
  <cp:lastPrinted>2020-05-13T20:26:11Z</cp:lastPrinted>
</cp:coreProperties>
</file>