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e Messages" sheetId="1" r:id="rId4"/>
  </sheets>
  <definedNames/>
  <calcPr/>
</workbook>
</file>

<file path=xl/sharedStrings.xml><?xml version="1.0" encoding="utf-8"?>
<sst xmlns="http://schemas.openxmlformats.org/spreadsheetml/2006/main" count="1544" uniqueCount="544">
  <si>
    <t>Screen ID</t>
  </si>
  <si>
    <t>Key</t>
  </si>
  <si>
    <t>Module</t>
  </si>
  <si>
    <t>Type</t>
  </si>
  <si>
    <t>EN</t>
  </si>
  <si>
    <t>JP</t>
  </si>
  <si>
    <t>CH</t>
  </si>
  <si>
    <t>FR</t>
  </si>
  <si>
    <t>DE</t>
  </si>
  <si>
    <t>ALL</t>
  </si>
  <si>
    <t>usage</t>
  </si>
  <si>
    <t>common</t>
  </si>
  <si>
    <t>Text</t>
  </si>
  <si>
    <t>Usage</t>
  </si>
  <si>
    <t>basic_usage</t>
  </si>
  <si>
    <t>Basic Usage</t>
  </si>
  <si>
    <t>install</t>
  </si>
  <si>
    <t>Installation</t>
  </si>
  <si>
    <t>design_system</t>
  </si>
  <si>
    <t>{{name}} Design System</t>
  </si>
  <si>
    <t>{{name}} Système de conception</t>
  </si>
  <si>
    <t>{{name}} Designsystem</t>
  </si>
  <si>
    <t>when_to_use</t>
  </si>
  <si>
    <t>When to use</t>
  </si>
  <si>
    <t>search</t>
  </si>
  <si>
    <t>Type search keyword</t>
  </si>
  <si>
    <t>company_name</t>
  </si>
  <si>
    <t>Avepoint</t>
  </si>
  <si>
    <t>app_name</t>
  </si>
  <si>
    <t>Allure {{text}}</t>
  </si>
  <si>
    <t>question_search</t>
  </si>
  <si>
    <t>What are you looking for?</t>
  </si>
  <si>
    <t>search_docs</t>
  </si>
  <si>
    <t>Search docs</t>
  </si>
  <si>
    <t>no_results</t>
  </si>
  <si>
    <t>No results for</t>
  </si>
  <si>
    <t>cancel</t>
  </si>
  <si>
    <t>Cancel</t>
  </si>
  <si>
    <t>submit</t>
  </si>
  <si>
    <t>Submit</t>
  </si>
  <si>
    <t>ok</t>
  </si>
  <si>
    <t>OK</t>
  </si>
  <si>
    <t>input</t>
  </si>
  <si>
    <t>Input</t>
  </si>
  <si>
    <t>loading</t>
  </si>
  <si>
    <t>Loading</t>
  </si>
  <si>
    <t>cobalt</t>
  </si>
  <si>
    <t>themes</t>
  </si>
  <si>
    <t>Cobalt</t>
  </si>
  <si>
    <t>teal</t>
  </si>
  <si>
    <t>Teal</t>
  </si>
  <si>
    <t>ochre</t>
  </si>
  <si>
    <t>Ochre</t>
  </si>
  <si>
    <t>violet</t>
  </si>
  <si>
    <t>Violet</t>
  </si>
  <si>
    <t>magenta</t>
  </si>
  <si>
    <t>Magenta</t>
  </si>
  <si>
    <t>lavender</t>
  </si>
  <si>
    <t>Lavender</t>
  </si>
  <si>
    <t>pewter</t>
  </si>
  <si>
    <t>Pewter</t>
  </si>
  <si>
    <t>mint</t>
  </si>
  <si>
    <t>Mint</t>
  </si>
  <si>
    <t>custom</t>
  </si>
  <si>
    <t>Custom theme color</t>
  </si>
  <si>
    <t>theme</t>
  </si>
  <si>
    <t>Theme: {{theme}}</t>
  </si>
  <si>
    <t>テーマ：{{theme}}</t>
  </si>
  <si>
    <t>Thème: {{theme}}</t>
  </si>
  <si>
    <t>Thema: {{theme}}</t>
  </si>
  <si>
    <t>en</t>
  </si>
  <si>
    <t>language</t>
  </si>
  <si>
    <t>English</t>
  </si>
  <si>
    <t>de</t>
  </si>
  <si>
    <t>German</t>
  </si>
  <si>
    <t>ch</t>
  </si>
  <si>
    <t>Chinese</t>
  </si>
  <si>
    <t>jp</t>
  </si>
  <si>
    <t>Japanese</t>
  </si>
  <si>
    <t>fr</t>
  </si>
  <si>
    <t>French</t>
  </si>
  <si>
    <t>introduction</t>
  </si>
  <si>
    <t>left_bar</t>
  </si>
  <si>
    <t>Introduction</t>
  </si>
  <si>
    <t>design_principle</t>
  </si>
  <si>
    <t>Design principle</t>
  </si>
  <si>
    <t>design_standard</t>
  </si>
  <si>
    <t>Design standard</t>
  </si>
  <si>
    <t>change_log</t>
  </si>
  <si>
    <t>Change log</t>
  </si>
  <si>
    <t>button</t>
  </si>
  <si>
    <t>Button</t>
  </si>
  <si>
    <t>icon_gallery</t>
  </si>
  <si>
    <t>Icon Gallery</t>
  </si>
  <si>
    <t>icon</t>
  </si>
  <si>
    <t>Icon</t>
  </si>
  <si>
    <t>common_i18n_terms</t>
  </si>
  <si>
    <t>Common I18N Terms</t>
  </si>
  <si>
    <t>common_product</t>
  </si>
  <si>
    <t>Common Product</t>
  </si>
  <si>
    <t>typography</t>
  </si>
  <si>
    <t>Typography</t>
  </si>
  <si>
    <t>breadcrumb</t>
  </si>
  <si>
    <t>Breadcrumb</t>
  </si>
  <si>
    <t>navigation_menu</t>
  </si>
  <si>
    <t>Navigation Menu</t>
  </si>
  <si>
    <t>navigation_menu_light</t>
  </si>
  <si>
    <t>Navigation Menu Light</t>
  </si>
  <si>
    <t>tab</t>
  </si>
  <si>
    <t>Tab</t>
  </si>
  <si>
    <t>tree</t>
  </si>
  <si>
    <t>Tree</t>
  </si>
  <si>
    <t>wizard</t>
  </si>
  <si>
    <t>Wizard</t>
  </si>
  <si>
    <t>autocomplete</t>
  </si>
  <si>
    <t>AutoComplete</t>
  </si>
  <si>
    <t>avatar</t>
  </si>
  <si>
    <t>Avatar</t>
  </si>
  <si>
    <t>checkbox</t>
  </si>
  <si>
    <t>Checkbox</t>
  </si>
  <si>
    <t>datepicker</t>
  </si>
  <si>
    <t>Date Picker</t>
  </si>
  <si>
    <t>expander</t>
  </si>
  <si>
    <t>Expander</t>
  </si>
  <si>
    <t>fileuploader</t>
  </si>
  <si>
    <t>File Uploader</t>
  </si>
  <si>
    <t>peoplepicker</t>
  </si>
  <si>
    <t>People Picker</t>
  </si>
  <si>
    <t>radio_button</t>
  </si>
  <si>
    <t>Radio button</t>
  </si>
  <si>
    <t>select</t>
  </si>
  <si>
    <t>Select</t>
  </si>
  <si>
    <t>switch</t>
  </si>
  <si>
    <t>Switch</t>
  </si>
  <si>
    <t>timepicker</t>
  </si>
  <si>
    <t>TimePicker</t>
  </si>
  <si>
    <t>calendar</t>
  </si>
  <si>
    <t>Calendar</t>
  </si>
  <si>
    <t>carousel</t>
  </si>
  <si>
    <t>Carousel</t>
  </si>
  <si>
    <t>filters</t>
  </si>
  <si>
    <t>Filters</t>
  </si>
  <si>
    <t>pagination</t>
  </si>
  <si>
    <t>Pagination</t>
  </si>
  <si>
    <t>table</t>
  </si>
  <si>
    <t>Table</t>
  </si>
  <si>
    <t>tooltips</t>
  </si>
  <si>
    <t>Tooltips</t>
  </si>
  <si>
    <t>message</t>
  </si>
  <si>
    <t>Message</t>
  </si>
  <si>
    <t>notification</t>
  </si>
  <si>
    <t>Notification</t>
  </si>
  <si>
    <t>dialog</t>
  </si>
  <si>
    <t>Dialog</t>
  </si>
  <si>
    <t>modal</t>
  </si>
  <si>
    <t>Modal</t>
  </si>
  <si>
    <t>panel</t>
  </si>
  <si>
    <t>Panel</t>
  </si>
  <si>
    <t>popover</t>
  </si>
  <si>
    <t>Popover</t>
  </si>
  <si>
    <t>progress</t>
  </si>
  <si>
    <t>Progress</t>
  </si>
  <si>
    <t>waffle</t>
  </si>
  <si>
    <t>Waffle</t>
  </si>
  <si>
    <t>activity_timeline</t>
  </si>
  <si>
    <t>Activity timeline</t>
  </si>
  <si>
    <t>basic</t>
  </si>
  <si>
    <t>Basic</t>
  </si>
  <si>
    <t>navigation</t>
  </si>
  <si>
    <t>Navigation</t>
  </si>
  <si>
    <t>form</t>
  </si>
  <si>
    <t>Form</t>
  </si>
  <si>
    <t>data</t>
  </si>
  <si>
    <t>Data</t>
  </si>
  <si>
    <t>feedback</t>
  </si>
  <si>
    <t>Feed Back</t>
  </si>
  <si>
    <t>others</t>
  </si>
  <si>
    <t>Others</t>
  </si>
  <si>
    <t>not_verify</t>
  </si>
  <si>
    <t>Not production verified</t>
  </si>
  <si>
    <t>design_desc</t>
  </si>
  <si>
    <t>This {{app}} design system contains both style and interaction guideline which can be applied to the online products of {{company}}. It can help us to build a consistency user experience for {{company}} customers.</t>
  </si>
  <si>
    <t>この{{app}}設計システムには、{{company}}のオンライン製品に適用できるスタイルとインタラクションの両方のガイドラインが含まれています。 {{company}}顧客の一貫性ユーザーエクスペリエンスを構築するのに役立ちます。</t>
  </si>
  <si>
    <t>此{{app}}设计系统包含样式和交互指南，可以应用于{{company}}的在线产品。它可以帮助我们为{{company}}客户建立一致性用户体验。</t>
  </si>
  <si>
    <t>Ce système de conception {{app}} contient à la fois des directives de style et d'interaction qui peuvent être appliquées aux produits en ligne de {{company}}. Il peut nous aider à créer une expérience utilisateur de cohérence pour les clients {{company}}.</t>
  </si>
  <si>
    <t>Dieses Designsystem {{app}} enthält sowohl Stil- als auch Interaktionsrichtlinien, die auf die Online -Produkte von {{company}} angewendet werden können. Es kann uns helfen, eine Konsistenz -Benutzererfahrung für {{company}} -Kunden aufzubauen.</t>
  </si>
  <si>
    <t>wcag_title</t>
  </si>
  <si>
    <t>WCAG2.0 supported</t>
  </si>
  <si>
    <t>wcag_desc</t>
  </si>
  <si>
    <t>Web Content Accessibility Guidelines (WCAG) 2.0 covers a wide range of recommendations for making Web content more accessible. Following these guidelines will make content accessible to a wider range of people with disabilities, including blindness and low vision, deafness and hearing loss, learning disabilities, cognitive limitations, limited movement, speech disabilities, photosensitivity and combinations of these. Following these guidelines will also often make your Web content more usable to users in general.</t>
  </si>
  <si>
    <t>wcag_overview</t>
  </si>
  <si>
    <t>WCAG 2 Overview</t>
  </si>
  <si>
    <t>environment</t>
  </si>
  <si>
    <t>Environment Support</t>
  </si>
  <si>
    <t>last_version</t>
  </si>
  <si>
    <t>Latest {{number}} versions</t>
  </si>
  <si>
    <t xml:space="preserve">Dernières {{number}} versions </t>
  </si>
  <si>
    <t>Neueste {{number}} Versionen</t>
  </si>
  <si>
    <t>setup</t>
  </si>
  <si>
    <t>Since Allure UI is hosted on the feed _ of Proget, you should create a .npmrc file under the root folder of your UI project.</t>
  </si>
  <si>
    <t>Then install the {{name}} UI package:</t>
  </si>
  <si>
    <t>Installieren Sie dann das {{name}} UI -Paket:</t>
  </si>
  <si>
    <t>In the root file of your React App, import {{name}} UI and set the corresponding theme and language.</t>
  </si>
  <si>
    <t>Importieren Sie in der Root -Datei Ihrer React -App {{name}} ui und setzen Sie das entsprechende Thema und die entsprechende Sprache.</t>
  </si>
  <si>
    <t>DA01</t>
  </si>
  <si>
    <t>title</t>
  </si>
  <si>
    <t>desc</t>
  </si>
  <si>
    <t>Dialogs are modal control. It is a temporary popup that requires users to interact with the application.</t>
  </si>
  <si>
    <t>uses_1</t>
  </si>
  <si>
    <t>It is used for confirming actions, such as delete/cancel an item, asking people to notice.</t>
  </si>
  <si>
    <t>uses_2</t>
  </si>
  <si>
    <t>The user must make some choices before the next step. When the error result needs the user to pay attention to, use dialog to show the alert.</t>
  </si>
  <si>
    <t>layout</t>
  </si>
  <si>
    <t>Layout:</t>
  </si>
  <si>
    <t>layout_desc</t>
  </si>
  <si>
    <t>Default width: 480px, max height can be 80%x current. Browser-height. When the content space is full, it should begin to scroll vertically. You should avoid horizontal scrolling.</t>
  </si>
  <si>
    <t>header</t>
  </si>
  <si>
    <t>Header:</t>
  </si>
  <si>
    <t>header_desc</t>
  </si>
  <si>
    <t>Provide a title on the left and keep the title as simple and intuitive as possible, such as “Delete” “Warning”</t>
  </si>
  <si>
    <t>Button:</t>
  </si>
  <si>
    <t>button_desc</t>
  </si>
  <si>
    <t>Includes one primary button. A secondary button is optional. Primary confirmation button is always placed on the right side. Write button labels that are specific responses to the main information in the title. The title “Delete this file?” could have buttons labeled “Delete” and “Cancel” The Esc key acts like a “Cancel” effect.</t>
  </si>
  <si>
    <t>open</t>
  </si>
  <si>
    <t>Open dialog</t>
  </si>
  <si>
    <t>confirm</t>
  </si>
  <si>
    <t>Confirm</t>
  </si>
  <si>
    <t>email_confirm</t>
  </si>
  <si>
    <t>Email Confirm</t>
  </si>
  <si>
    <t>email_text</t>
  </si>
  <si>
    <t>Do you want to send this message without a subject? If you want to send, please click 'Send', or you can cancel by pressing 'Don't send' or 'Close'.</t>
  </si>
  <si>
    <t>DP01</t>
  </si>
  <si>
    <t>useful</t>
  </si>
  <si>
    <t>Useful</t>
  </si>
  <si>
    <t>usable</t>
  </si>
  <si>
    <t>Usable</t>
  </si>
  <si>
    <t>efficiency</t>
  </si>
  <si>
    <t>Efficiency</t>
  </si>
  <si>
    <t>consistency</t>
  </si>
  <si>
    <t>Consistency</t>
  </si>
  <si>
    <t>accessible</t>
  </si>
  <si>
    <t>Accessible</t>
  </si>
  <si>
    <t>collaborative</t>
  </si>
  <si>
    <t>Collaborative</t>
  </si>
  <si>
    <t>responsive</t>
  </si>
  <si>
    <t>Responsive</t>
  </si>
  <si>
    <t>useful_desc</t>
  </si>
  <si>
    <t>Our users' content always comes first - make sure we're focusing the user's business goals and always be task driven.</t>
  </si>
  <si>
    <t>usable_desc</t>
  </si>
  <si>
    <t>All the users can use it without difficulties. The content needs to be clear and easy to find. Functions need to be easily accessed and efficient.</t>
  </si>
  <si>
    <t>efficiency_desc</t>
  </si>
  <si>
    <t>We choose to display UI elements only when they are needed, rather than make them available at all times.</t>
  </si>
  <si>
    <t>consistency_desc</t>
  </si>
  <si>
    <t>Create familiarity and strengthen intuition by applying the same solution to the same questions can reduce the learning cost.</t>
  </si>
  <si>
    <t>accessible_desc</t>
  </si>
  <si>
    <t>All page designs meet accessibility requirements in terms of color contrast, navigation alternatives, and more guidelines based on WCAG 2.0.</t>
  </si>
  <si>
    <t>collaborative_desc</t>
  </si>
  <si>
    <t>We provide a wealth of teaching activities and enable teamwork.</t>
  </si>
  <si>
    <t>responsive_desc</t>
  </si>
  <si>
    <t>Using an 8-pixel base unit allows components to scale consistently across all display sizes.</t>
  </si>
  <si>
    <t>BTN01</t>
  </si>
  <si>
    <t>Use Button to perform a specific action.</t>
  </si>
  <si>
    <t>use_need</t>
  </si>
  <si>
    <t>Use Primary buttons in situations where uers may need to:</t>
  </si>
  <si>
    <t>Submit a form (Submit , Apply, Save, OK, Cancel, Close)</t>
  </si>
  <si>
    <t>Begin a new task (Start, Create) - Specify a new or next step in a process (Back, Next)</t>
  </si>
  <si>
    <t>uses_3</t>
  </si>
  <si>
    <t>Others which are important</t>
  </si>
  <si>
    <t>use_link</t>
  </si>
  <si>
    <t>Primary button always on the right . Please refer to principle _ (https://3.7designs.co/blog/2009/01/03/the-gutenburg-diagram-in-design/)</t>
  </si>
  <si>
    <t>basic_desc</t>
  </si>
  <si>
    <t>Buttons are clickable items used to perform an action. It is better to make the recommended action on the page to be the primary button. In general, a button always has these five statuses: normal, hover, clicked, focused and disabled.</t>
  </si>
  <si>
    <t>normal</t>
  </si>
  <si>
    <t>Normal button</t>
  </si>
  <si>
    <t>outline</t>
  </si>
  <si>
    <t>Outline</t>
  </si>
  <si>
    <t>filled</t>
  </si>
  <si>
    <t>Filled Button</t>
  </si>
  <si>
    <t>dashed</t>
  </si>
  <si>
    <t>Dashed button</t>
  </si>
  <si>
    <t>link</t>
  </si>
  <si>
    <t>Link button</t>
  </si>
  <si>
    <t>disable</t>
  </si>
  <si>
    <t>Disable</t>
  </si>
  <si>
    <t>enable_text</t>
  </si>
  <si>
    <t>Enable focus on disabled buttons</t>
  </si>
  <si>
    <t>Icon Button</t>
  </si>
  <si>
    <t>context_menu</t>
  </si>
  <si>
    <t>Context Menu</t>
  </si>
  <si>
    <t>content</t>
  </si>
  <si>
    <t>This button is disabled because we set disabled property</t>
  </si>
  <si>
    <t>email</t>
  </si>
  <si>
    <t>Email message</t>
  </si>
  <si>
    <t>Calendar event</t>
  </si>
  <si>
    <t>meeting</t>
  </si>
  <si>
    <t>Meeting</t>
  </si>
  <si>
    <t>startup</t>
  </si>
  <si>
    <t>Startup</t>
  </si>
  <si>
    <t>group</t>
  </si>
  <si>
    <t>Button Group</t>
  </si>
  <si>
    <t>toggle</t>
  </si>
  <si>
    <t>Toggle Busy</t>
  </si>
  <si>
    <t>IL01</t>
  </si>
  <si>
    <t>This is a preview list of all three kinds of font icons. Allure font is customized by AvePoint, Font awesome is quoted from the Font Awesome library, and another Office UI fabric Icons are Microsoft font library.</t>
  </si>
  <si>
    <t>use</t>
  </si>
  <si>
    <t>They all can be used in design according to different scenarios.</t>
  </si>
  <si>
    <t>Search...</t>
  </si>
  <si>
    <t>IC01</t>
  </si>
  <si>
    <t>Icon provides visual context and enhances usability. It is often used as an action. Display the icon when it is available. Otherwise, they will be disabled. Always use a show full name when hovering on an icon, there will be a tooltip to display its full name.</t>
  </si>
  <si>
    <t>free</t>
  </si>
  <si>
    <t>with custom color</t>
  </si>
  <si>
    <t>TP01</t>
  </si>
  <si>
    <t>This is a component for displaying text. You can use this to standardize text across your system.</t>
  </si>
  <si>
    <t>spacing</t>
  </si>
  <si>
    <t>Letter Spacing</t>
  </si>
  <si>
    <t>font</t>
  </si>
  <si>
    <t>Font Convention</t>
  </si>
  <si>
    <t>page_header</t>
  </si>
  <si>
    <t>Page Header Title</t>
  </si>
  <si>
    <t>large_header</t>
  </si>
  <si>
    <t>Heading large bold</t>
  </si>
  <si>
    <t>medium_header</t>
  </si>
  <si>
    <t>Heading medium bold</t>
  </si>
  <si>
    <t>bold_header</t>
  </si>
  <si>
    <t>Bold heading</t>
  </si>
  <si>
    <t>semi_header</t>
  </si>
  <si>
    <t>Semibold Heading</t>
  </si>
  <si>
    <t>default</t>
  </si>
  <si>
    <t>Default body</t>
  </si>
  <si>
    <t>secondary</t>
  </si>
  <si>
    <t>Secondary text</t>
  </si>
  <si>
    <t>Calendar Month/Year</t>
  </si>
  <si>
    <t>Panel and popup title</t>
  </si>
  <si>
    <t>section</t>
  </si>
  <si>
    <t>Section title, table primary column value</t>
  </si>
  <si>
    <t>label</t>
  </si>
  <si>
    <t>Label title, table column name, action</t>
  </si>
  <si>
    <t>body</t>
  </si>
  <si>
    <t>Body</t>
  </si>
  <si>
    <t>watermark</t>
  </si>
  <si>
    <t>Description, watermark</t>
  </si>
  <si>
    <t>BC01</t>
  </si>
  <si>
    <t>It display by the page hierarchy and allows user to know where they are. Better to have this breadcrumb navigation except for homepage.</t>
  </si>
  <si>
    <t>dont_use</t>
  </si>
  <si>
    <t>Don't use when:</t>
  </si>
  <si>
    <t>dont_1</t>
  </si>
  <si>
    <t>Product has no logical hierarchy</t>
  </si>
  <si>
    <t>dont_2</t>
  </si>
  <si>
    <t>There are too many navigation options that are very close together.</t>
  </si>
  <si>
    <t>dont_3</t>
  </si>
  <si>
    <t>Breadcrumb cannot replace the primary navigation.</t>
  </si>
  <si>
    <t>usage_desc</t>
  </si>
  <si>
    <t>When there is only 1 level breadcrumb, it is not clickable. But the text color is black.</t>
  </si>
  <si>
    <t>home</t>
  </si>
  <si>
    <t>Home</t>
  </si>
  <si>
    <t>usage_desc_1</t>
  </si>
  <si>
    <t>Some links may not be clickable.</t>
  </si>
  <si>
    <t>non_click</t>
  </si>
  <si>
    <t>(non-clickable)</t>
  </si>
  <si>
    <t>sub</t>
  </si>
  <si>
    <t>Sub</t>
  </si>
  <si>
    <t>detail</t>
  </si>
  <si>
    <t>Detail</t>
  </si>
  <si>
    <t>application</t>
  </si>
  <si>
    <t>Application</t>
  </si>
  <si>
    <t>management</t>
  </si>
  <si>
    <t>usage_desc_2</t>
  </si>
  <si>
    <t>Example for multi-parent nodes. This is a common style.</t>
  </si>
  <si>
    <t>usage_desc_3</t>
  </si>
  <si>
    <t>Show ... in the middle of breadcrumb when there are so many nodes that cannot show all at the same time. Always keep the first level and the last level visible.</t>
  </si>
  <si>
    <t>usage_desc_4</t>
  </si>
  <si>
    <t>Show ... at the beginning of breadcrumb when there are so many nodes that cannot show all at the same time. Always keep the last level visible.</t>
  </si>
  <si>
    <t>second</t>
  </si>
  <si>
    <t>Second level</t>
  </si>
  <si>
    <t>third</t>
  </si>
  <si>
    <t>Third level</t>
  </si>
  <si>
    <t>NM01</t>
  </si>
  <si>
    <t>Navigation menu is the list of links that the user can always access.</t>
  </si>
  <si>
    <t>usage_1</t>
  </si>
  <si>
    <t>Which contains the main functions links. A main function navigation can have sub-navigation items by using a hierarchy style.</t>
  </si>
  <si>
    <t>usage_2</t>
  </si>
  <si>
    <t>Icons in the navigation bar serve as a visual affordance that indicates the item is actionable. For example, when hovering a navigation item, it will appear lighter blue color as the background.</t>
  </si>
  <si>
    <t>usage_3</t>
  </si>
  <si>
    <t>If a navigation item is a group, it does not have the function to access other pages. Only can expand or collapse the navigation item group.</t>
  </si>
  <si>
    <t>dashboard</t>
  </si>
  <si>
    <t>Dashboard</t>
  </si>
  <si>
    <t>user_management</t>
  </si>
  <si>
    <t>User Management</t>
  </si>
  <si>
    <t>sub_nav_item1</t>
  </si>
  <si>
    <t>Sub nav item1</t>
  </si>
  <si>
    <t>sub_nav_item2</t>
  </si>
  <si>
    <t>Sub nav item2</t>
  </si>
  <si>
    <t>sub_nav_item3</t>
  </si>
  <si>
    <t>Sub nav item3</t>
  </si>
  <si>
    <t>user_long</t>
  </si>
  <si>
    <t>User Management with long title</t>
  </si>
  <si>
    <t>sub_long</t>
  </si>
  <si>
    <t>Sub nav item1 with long long title long long title long long title long long title long long title title long long title long long</t>
  </si>
  <si>
    <t>templates</t>
  </si>
  <si>
    <t>Templates</t>
  </si>
  <si>
    <t>help</t>
  </si>
  <si>
    <t>Help</t>
  </si>
  <si>
    <t>settings</t>
  </si>
  <si>
    <t>Settings</t>
  </si>
  <si>
    <t>collapse</t>
  </si>
  <si>
    <t>Navigation-Collapsed</t>
  </si>
  <si>
    <t>collapse_desc</t>
  </si>
  <si>
    <t>The navigation menu is always collapsed.</t>
  </si>
  <si>
    <t>light</t>
  </si>
  <si>
    <t>Light</t>
  </si>
  <si>
    <t>TB01</t>
  </si>
  <si>
    <t>Tab {{index}}</t>
  </si>
  <si>
    <t>标签 {{index}}</t>
  </si>
  <si>
    <t>Languette {{index}}</t>
  </si>
  <si>
    <t>Tabs keeps related content in a single container that is shown and hidden through navigation.</t>
  </si>
  <si>
    <t>Do not display too many tabs at a time, user cannot remember more than 7-9 names. Collapse the rest of the tabs into "..." more action.</t>
  </si>
  <si>
    <t>card</t>
  </si>
  <si>
    <t>Card Style</t>
  </si>
  <si>
    <t>card_desc</t>
  </si>
  <si>
    <t>Tabs are styled as cards. Choose a card-style tab according to your page layout.</t>
  </si>
  <si>
    <t>vertical</t>
  </si>
  <si>
    <t>Vertical Tabs</t>
  </si>
  <si>
    <t>vertical_desc</t>
  </si>
  <si>
    <t>Vertical tabs are the tabs arranged on the left in a vertical space, instead of on the top in a horizontal space.</t>
  </si>
  <si>
    <t>TR01</t>
  </si>
  <si>
    <t>Which can be used in a complex hierarchy to emphasize the whole structure.</t>
  </si>
  <si>
    <t>nutrition</t>
  </si>
  <si>
    <t>Nutrition</t>
  </si>
  <si>
    <t>vegetables</t>
  </si>
  <si>
    <t>Vegetables</t>
  </si>
  <si>
    <t>carrot</t>
  </si>
  <si>
    <t>Carrot</t>
  </si>
  <si>
    <t>potato</t>
  </si>
  <si>
    <t>Potato</t>
  </si>
  <si>
    <t>cabbage</t>
  </si>
  <si>
    <t>Cabbage</t>
  </si>
  <si>
    <t>fats</t>
  </si>
  <si>
    <t>Fats</t>
  </si>
  <si>
    <t>oil</t>
  </si>
  <si>
    <t>Oil</t>
  </si>
  <si>
    <t>nuts</t>
  </si>
  <si>
    <t>Nuts</t>
  </si>
  <si>
    <t>proteins</t>
  </si>
  <si>
    <t>Proteins</t>
  </si>
  <si>
    <t>egg</t>
  </si>
  <si>
    <t>Egg</t>
  </si>
  <si>
    <t>fish</t>
  </si>
  <si>
    <t>Fish</t>
  </si>
  <si>
    <t>milk</t>
  </si>
  <si>
    <t>Milk</t>
  </si>
  <si>
    <t>Custom Icon</t>
  </si>
  <si>
    <t>drag_drop</t>
  </si>
  <si>
    <t>Drag &amp; Drop</t>
  </si>
  <si>
    <t>selectable</t>
  </si>
  <si>
    <t>Selectable</t>
  </si>
  <si>
    <t>filter</t>
  </si>
  <si>
    <t>Filter</t>
  </si>
  <si>
    <t>directory</t>
  </si>
  <si>
    <t>Directory Tree</t>
  </si>
  <si>
    <t>refresh</t>
  </si>
  <si>
    <t>Refresh selected item</t>
  </si>
  <si>
    <t>furniture</t>
  </si>
  <si>
    <t>Furniture</t>
  </si>
  <si>
    <t>tables_chairs</t>
  </si>
  <si>
    <t>Tables &amp; Chairs</t>
  </si>
  <si>
    <t>sofas</t>
  </si>
  <si>
    <t>Sofas</t>
  </si>
  <si>
    <t>occasional_furniture</t>
  </si>
  <si>
    <t>Occasional Furniture</t>
  </si>
  <si>
    <t>decor</t>
  </si>
  <si>
    <t>Decor</t>
  </si>
  <si>
    <t>bed_linen</t>
  </si>
  <si>
    <t>Bed Linen</t>
  </si>
  <si>
    <t>curtains_blinds</t>
  </si>
  <si>
    <t>Curtains &amp; Blinds</t>
  </si>
  <si>
    <t>carpets</t>
  </si>
  <si>
    <t>Carpets</t>
  </si>
  <si>
    <t>email_message</t>
  </si>
  <si>
    <t>calendar_event</t>
  </si>
  <si>
    <t>WZ01</t>
  </si>
  <si>
    <t>Wizard is a progress indicator that communicates to the user the progress of a particular process.</t>
  </si>
  <si>
    <t>use_desc</t>
  </si>
  <si>
    <t>Use a wizard when a user needs to fill or operate a lot of content, especially when this content has hierarchy relationships.</t>
  </si>
  <si>
    <t>horizontal</t>
  </si>
  <si>
    <t>Horizontal Wizard</t>
  </si>
  <si>
    <t>horizontal_desc</t>
  </si>
  <si>
    <t>Horizontal wizards are ideal when the contents of one step depend on an earlier step. Avoid using long step names in horizontal wizards.</t>
  </si>
  <si>
    <t>general</t>
  </si>
  <si>
    <t>General</t>
  </si>
  <si>
    <t>template</t>
  </si>
  <si>
    <t>Template</t>
  </si>
  <si>
    <t>authentication</t>
  </si>
  <si>
    <t>Authentication</t>
  </si>
  <si>
    <t>optional</t>
  </si>
  <si>
    <t>Optional</t>
  </si>
  <si>
    <t>review</t>
  </si>
  <si>
    <t>Review</t>
  </si>
  <si>
    <t>Content</t>
  </si>
  <si>
    <t>next</t>
  </si>
  <si>
    <t>Next</t>
  </si>
  <si>
    <t>Vertical</t>
  </si>
  <si>
    <t>The vertical wizard offers room for growth. It can be extended if one step contains sub-steps, or the number of steps increases.</t>
  </si>
  <si>
    <t>Your progress</t>
  </si>
  <si>
    <t>general_detail</t>
  </si>
  <si>
    <t>When the step is active, we can show a short description here on what this step entails.</t>
  </si>
  <si>
    <t>security</t>
  </si>
  <si>
    <t>Security Settings</t>
  </si>
  <si>
    <t>summary</t>
  </si>
  <si>
    <t>Summary</t>
  </si>
  <si>
    <t>finish</t>
  </si>
  <si>
    <t>Finish</t>
  </si>
  <si>
    <t>back</t>
  </si>
  <si>
    <t>Back</t>
  </si>
  <si>
    <t>AP01</t>
  </si>
  <si>
    <t>auto_complete</t>
  </si>
  <si>
    <t>The date field can be automatically filled or show users an option list that stored previous information, such as a user's name or address. When a user enters a value, the selection control can auto-load the matched results.</t>
  </si>
  <si>
    <t>use_1</t>
  </si>
  <si>
    <t>Use auto-complete field when the user tends to use the data that he/she already entered before.</t>
  </si>
  <si>
    <t>use_2</t>
  </si>
  <si>
    <t>Search for matched values from list</t>
  </si>
  <si>
    <t>use_3</t>
  </si>
  <si>
    <t>Global search, anything that matched the keywords will be displayed</t>
  </si>
  <si>
    <t>Enter a keyword for name, email address, postal code, and so on.</t>
  </si>
  <si>
    <t>Search</t>
  </si>
  <si>
    <t>search_desc</t>
  </si>
  <si>
    <t>Enter keywords with a search icon.</t>
  </si>
  <si>
    <t>AT01</t>
  </si>
  <si>
    <t>An avatar component represents a user, an object or entity.</t>
  </si>
  <si>
    <t>Displays a list of personas. Each circle represents a person and contains their image or initials. Often this control is used when sharing who has access to a specific view or file, or when assigning someone a task within a workflow.</t>
  </si>
  <si>
    <t>not_use</t>
  </si>
  <si>
    <t>Do not use it when:</t>
  </si>
  <si>
    <t>not_1</t>
  </si>
  <si>
    <t>User or group is not the primary information you want to display in a table or list.</t>
  </si>
  <si>
    <t>not_2</t>
  </si>
  <si>
    <t>There is not enough space to display it.</t>
  </si>
  <si>
    <t>Can put a composition of the person’s initials on a background color when there is no person image, or no image needed.</t>
  </si>
  <si>
    <t>image</t>
  </si>
  <si>
    <t>Image</t>
  </si>
  <si>
    <t>image_desc</t>
  </si>
  <si>
    <t>Use this vivid style when there is an image can display.</t>
  </si>
  <si>
    <t>square</t>
  </si>
  <si>
    <t>Square</t>
  </si>
  <si>
    <t>quare_desc</t>
  </si>
  <si>
    <t>Only use for the right-top login user in the header zone.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</si>
</sst>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rgb="FFFFFFFF"/>
      <name val="Arial"/>
      <scheme val="minor"/>
    </font>
    <font>
      <sz val="10.0"/>
      <color rgb="FFFF0000"/>
      <name val="Arial"/>
      <scheme val="minor"/>
    </font>
    <font>
      <sz val="10.0"/>
      <color theme="1"/>
      <name val="Arial"/>
      <scheme val="minor"/>
    </font>
  </fonts>
  <fills count="6">
    <fill>
      <patternFill patternType="none"/>
    </fill>
    <fill>
      <patternFill patternType="lightGray"/>
    </fill>
    <fill>
      <patternFill patternType="solid">
        <fgColor rgb="FF674EA7"/>
        <bgColor rgb="FF674EA7"/>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2" fontId="1" numFmtId="0" xfId="0" applyAlignment="1" applyFont="1">
      <alignment horizontal="left" readingOrder="0" vertical="bottom"/>
    </xf>
    <xf borderId="0" fillId="3" fontId="2" numFmtId="0" xfId="0" applyAlignment="1" applyFill="1" applyFont="1">
      <alignment readingOrder="0" shrinkToFit="0" vertical="bottom" wrapText="0"/>
    </xf>
    <xf borderId="0" fillId="3" fontId="0" numFmtId="0" xfId="0" applyAlignment="1" applyFont="1">
      <alignment vertical="bottom"/>
    </xf>
    <xf borderId="0" fillId="3" fontId="0" numFmtId="0" xfId="0" applyAlignment="1" applyFont="1">
      <alignment shrinkToFit="0" vertical="bottom" wrapText="0"/>
    </xf>
    <xf borderId="0" fillId="3" fontId="0" numFmtId="0" xfId="0" applyAlignment="1" applyFont="1">
      <alignment horizontal="left" vertical="bottom"/>
    </xf>
    <xf borderId="0" fillId="0" fontId="0" numFmtId="0" xfId="0" applyAlignment="1" applyFont="1">
      <alignment horizontal="left" vertical="bottom"/>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0" fontId="3" numFmtId="0" xfId="0" applyFont="1"/>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5" max="5" width="27.38"/>
    <col customWidth="1" min="6" max="9" width="28.75"/>
  </cols>
  <sheetData>
    <row r="1">
      <c r="A1" s="1" t="s">
        <v>0</v>
      </c>
      <c r="B1" s="2" t="s">
        <v>1</v>
      </c>
      <c r="C1" s="2" t="s">
        <v>2</v>
      </c>
      <c r="D1" s="1" t="s">
        <v>3</v>
      </c>
      <c r="E1" s="3" t="s">
        <v>4</v>
      </c>
      <c r="F1" s="3" t="s">
        <v>5</v>
      </c>
      <c r="G1" s="3" t="s">
        <v>6</v>
      </c>
      <c r="H1" s="3" t="s">
        <v>7</v>
      </c>
      <c r="I1" s="3" t="s">
        <v>8</v>
      </c>
    </row>
    <row r="2">
      <c r="A2" s="4"/>
      <c r="C2" s="5"/>
      <c r="D2" s="6"/>
      <c r="E2" s="7"/>
      <c r="F2" s="7"/>
      <c r="G2" s="7"/>
      <c r="H2" s="7"/>
      <c r="I2" s="8"/>
    </row>
    <row r="3">
      <c r="A3" s="9" t="s">
        <v>9</v>
      </c>
      <c r="B3" s="9" t="s">
        <v>10</v>
      </c>
      <c r="C3" s="9" t="s">
        <v>11</v>
      </c>
      <c r="D3" s="9" t="s">
        <v>12</v>
      </c>
      <c r="E3" s="10" t="s">
        <v>13</v>
      </c>
      <c r="F3" s="10" t="str">
        <f>IFERROR(__xludf.DUMMYFUNCTION("GOOGLETRANSLATE(E3,""en"", ""ja"")"),"使用法")</f>
        <v>使用法</v>
      </c>
      <c r="G3" s="10" t="str">
        <f>IFERROR(__xludf.DUMMYFUNCTION("GOOGLETRANSLATE(E3,""en"",""zh-cn"")"),"用法")</f>
        <v>用法</v>
      </c>
      <c r="H3" s="10" t="str">
        <f>IFERROR(__xludf.DUMMYFUNCTION("GOOGLETRANSLATE(E3,""en"",""fr"")"),"Usage")</f>
        <v>Usage</v>
      </c>
      <c r="I3" s="10" t="str">
        <f>IFERROR(__xludf.DUMMYFUNCTION("GOOGLETRANSLATE(E3,""en"",""de"")"),"Verwendung")</f>
        <v>Verwendung</v>
      </c>
    </row>
    <row r="4">
      <c r="A4" s="9" t="s">
        <v>9</v>
      </c>
      <c r="B4" s="9" t="s">
        <v>14</v>
      </c>
      <c r="C4" s="9" t="s">
        <v>11</v>
      </c>
      <c r="D4" s="9" t="s">
        <v>12</v>
      </c>
      <c r="E4" s="10" t="s">
        <v>15</v>
      </c>
      <c r="F4" s="10" t="str">
        <f>IFERROR(__xludf.DUMMYFUNCTION("GOOGLETRANSLATE(E4,""en"", ""ja"")"),"基本的な使用法")</f>
        <v>基本的な使用法</v>
      </c>
      <c r="G4" s="10" t="str">
        <f>IFERROR(__xludf.DUMMYFUNCTION("GOOGLETRANSLATE(E4,""en"",""zh-cn"")"),"基本用法")</f>
        <v>基本用法</v>
      </c>
      <c r="H4" s="10" t="str">
        <f>IFERROR(__xludf.DUMMYFUNCTION("GOOGLETRANSLATE(E4,""en"",""fr"")"),"Utilisation de base")</f>
        <v>Utilisation de base</v>
      </c>
      <c r="I4" s="10" t="str">
        <f>IFERROR(__xludf.DUMMYFUNCTION("GOOGLETRANSLATE(E4,""en"",""de"")"),"Grundnutzung")</f>
        <v>Grundnutzung</v>
      </c>
    </row>
    <row r="5">
      <c r="A5" s="9" t="s">
        <v>9</v>
      </c>
      <c r="B5" s="9" t="s">
        <v>16</v>
      </c>
      <c r="C5" s="9" t="s">
        <v>11</v>
      </c>
      <c r="D5" s="9" t="s">
        <v>12</v>
      </c>
      <c r="E5" s="10" t="s">
        <v>17</v>
      </c>
      <c r="F5" s="10" t="str">
        <f>IFERROR(__xludf.DUMMYFUNCTION("GOOGLETRANSLATE(E5,""en"", ""ja"")"),"インストール")</f>
        <v>インストール</v>
      </c>
      <c r="G5" s="10" t="str">
        <f>IFERROR(__xludf.DUMMYFUNCTION("GOOGLETRANSLATE(E5,""en"",""zh-cn"")"),"安装")</f>
        <v>安装</v>
      </c>
      <c r="H5" s="10" t="str">
        <f>IFERROR(__xludf.DUMMYFUNCTION("GOOGLETRANSLATE(E5,""en"",""fr"")"),"Installation")</f>
        <v>Installation</v>
      </c>
      <c r="I5" s="10" t="str">
        <f>IFERROR(__xludf.DUMMYFUNCTION("GOOGLETRANSLATE(E5,""en"",""de"")"),"Installation")</f>
        <v>Installation</v>
      </c>
    </row>
    <row r="6">
      <c r="A6" s="9" t="s">
        <v>9</v>
      </c>
      <c r="B6" s="9" t="s">
        <v>18</v>
      </c>
      <c r="C6" s="9" t="s">
        <v>11</v>
      </c>
      <c r="D6" s="9" t="s">
        <v>12</v>
      </c>
      <c r="E6" s="10" t="s">
        <v>19</v>
      </c>
      <c r="F6" s="10" t="str">
        <f>IFERROR(__xludf.DUMMYFUNCTION("GOOGLETRANSLATE(E6,""en"", ""ja"")"),"{{name}}設計システム")</f>
        <v>{{name}}設計システム</v>
      </c>
      <c r="G6" s="10" t="str">
        <f>IFERROR(__xludf.DUMMYFUNCTION("GOOGLETRANSLATE(E6,""en"",""zh-cn"")"),"{{name}}设计系统")</f>
        <v>{{name}}设计系统</v>
      </c>
      <c r="H6" s="10" t="s">
        <v>20</v>
      </c>
      <c r="I6" s="10" t="s">
        <v>21</v>
      </c>
    </row>
    <row r="7">
      <c r="A7" s="9" t="s">
        <v>9</v>
      </c>
      <c r="B7" s="9" t="s">
        <v>22</v>
      </c>
      <c r="C7" s="9" t="s">
        <v>11</v>
      </c>
      <c r="D7" s="9" t="s">
        <v>12</v>
      </c>
      <c r="E7" s="9" t="s">
        <v>23</v>
      </c>
      <c r="F7" s="10" t="str">
        <f>IFERROR(__xludf.DUMMYFUNCTION("GOOGLETRANSLATE(E7,""en"", ""ja"")"),"いつ使用するか")</f>
        <v>いつ使用するか</v>
      </c>
      <c r="G7" s="10" t="str">
        <f>IFERROR(__xludf.DUMMYFUNCTION("GOOGLETRANSLATE(E7,""en"",""zh-cn"")"),"何时使用")</f>
        <v>何时使用</v>
      </c>
      <c r="H7" s="10" t="str">
        <f>IFERROR(__xludf.DUMMYFUNCTION("GOOGLETRANSLATE(E7,""en"",""fr"")"),"Quand utiliser")</f>
        <v>Quand utiliser</v>
      </c>
      <c r="I7" s="10" t="str">
        <f>IFERROR(__xludf.DUMMYFUNCTION("GOOGLETRANSLATE(E7,""en"",""de"")"),"Wann zu verwenden")</f>
        <v>Wann zu verwenden</v>
      </c>
    </row>
    <row r="8">
      <c r="A8" s="9" t="s">
        <v>9</v>
      </c>
      <c r="B8" s="9" t="s">
        <v>24</v>
      </c>
      <c r="C8" s="9" t="s">
        <v>11</v>
      </c>
      <c r="D8" s="9" t="s">
        <v>12</v>
      </c>
      <c r="E8" s="10" t="s">
        <v>25</v>
      </c>
      <c r="F8" s="10" t="str">
        <f>IFERROR(__xludf.DUMMYFUNCTION("GOOGLETRANSLATE(E8,""en"", ""ja"")"),"キーワードを入力します")</f>
        <v>キーワードを入力します</v>
      </c>
      <c r="G8" s="10" t="str">
        <f>IFERROR(__xludf.DUMMYFUNCTION("GOOGLETRANSLATE(E8,""en"",""zh-cn"")"),"键入搜索关键字")</f>
        <v>键入搜索关键字</v>
      </c>
      <c r="H8" s="10" t="str">
        <f>IFERROR(__xludf.DUMMYFUNCTION("GOOGLETRANSLATE(E8,""en"",""fr"")"),"Mot-clé de recherche de type")</f>
        <v>Mot-clé de recherche de type</v>
      </c>
      <c r="I8" s="10" t="str">
        <f>IFERROR(__xludf.DUMMYFUNCTION("GOOGLETRANSLATE(E8,""en"",""de"")"),"Geben Sie Suchschlüsselwort ein")</f>
        <v>Geben Sie Suchschlüsselwort ein</v>
      </c>
    </row>
    <row r="9">
      <c r="A9" s="9" t="s">
        <v>9</v>
      </c>
      <c r="B9" s="9" t="s">
        <v>26</v>
      </c>
      <c r="C9" s="9" t="s">
        <v>11</v>
      </c>
      <c r="D9" s="9" t="s">
        <v>12</v>
      </c>
      <c r="E9" s="10" t="s">
        <v>27</v>
      </c>
      <c r="F9" s="10" t="s">
        <v>27</v>
      </c>
      <c r="G9" s="10" t="s">
        <v>27</v>
      </c>
      <c r="H9" s="10" t="s">
        <v>27</v>
      </c>
      <c r="I9" s="10" t="s">
        <v>27</v>
      </c>
    </row>
    <row r="10">
      <c r="A10" s="9" t="s">
        <v>9</v>
      </c>
      <c r="B10" s="9" t="s">
        <v>28</v>
      </c>
      <c r="C10" s="9" t="s">
        <v>11</v>
      </c>
      <c r="D10" s="9" t="s">
        <v>12</v>
      </c>
      <c r="E10" s="10" t="s">
        <v>29</v>
      </c>
      <c r="F10" s="10" t="s">
        <v>29</v>
      </c>
      <c r="G10" s="10" t="s">
        <v>29</v>
      </c>
      <c r="H10" s="10" t="s">
        <v>29</v>
      </c>
      <c r="I10" s="10" t="s">
        <v>29</v>
      </c>
    </row>
    <row r="11">
      <c r="A11" s="9" t="s">
        <v>9</v>
      </c>
      <c r="B11" s="9" t="s">
        <v>30</v>
      </c>
      <c r="C11" s="9" t="s">
        <v>11</v>
      </c>
      <c r="D11" s="9" t="s">
        <v>12</v>
      </c>
      <c r="E11" s="10" t="s">
        <v>31</v>
      </c>
      <c r="F11" s="10" t="str">
        <f>IFERROR(__xludf.DUMMYFUNCTION("GOOGLETRANSLATE(E11,""en"", ""ja"")"),"何を探していますか？")</f>
        <v>何を探していますか？</v>
      </c>
      <c r="G11" s="10" t="str">
        <f>IFERROR(__xludf.DUMMYFUNCTION("GOOGLETRANSLATE(E11,""en"",""zh-cn"")"),"你要买什么？")</f>
        <v>你要买什么？</v>
      </c>
      <c r="H11" s="10" t="str">
        <f>IFERROR(__xludf.DUMMYFUNCTION("GOOGLETRANSLATE(E11,""en"",""fr"")"),"Qu'est-ce que tu cherches?")</f>
        <v>Qu'est-ce que tu cherches?</v>
      </c>
      <c r="I11" s="10" t="str">
        <f>IFERROR(__xludf.DUMMYFUNCTION("GOOGLETRANSLATE(E11,""en"",""de"")"),"Wonach suchst du?")</f>
        <v>Wonach suchst du?</v>
      </c>
    </row>
    <row r="12">
      <c r="A12" s="9" t="s">
        <v>9</v>
      </c>
      <c r="B12" s="9" t="s">
        <v>32</v>
      </c>
      <c r="C12" s="9" t="s">
        <v>11</v>
      </c>
      <c r="D12" s="9" t="s">
        <v>12</v>
      </c>
      <c r="E12" s="10" t="s">
        <v>33</v>
      </c>
      <c r="F12" s="10" t="str">
        <f>IFERROR(__xludf.DUMMYFUNCTION("GOOGLETRANSLATE(E12,""en"", ""ja"")"),"ドキュメントを検索します")</f>
        <v>ドキュメントを検索します</v>
      </c>
      <c r="G12" s="10" t="str">
        <f>IFERROR(__xludf.DUMMYFUNCTION("GOOGLETRANSLATE(E12,""en"",""zh-cn"")"),"搜索文档")</f>
        <v>搜索文档</v>
      </c>
      <c r="H12" s="10" t="str">
        <f>IFERROR(__xludf.DUMMYFUNCTION("GOOGLETRANSLATE(E12,""en"",""fr"")"),"Rechercher des documents")</f>
        <v>Rechercher des documents</v>
      </c>
      <c r="I12" s="10" t="str">
        <f>IFERROR(__xludf.DUMMYFUNCTION("GOOGLETRANSLATE(E12,""en"",""de"")"),"Suchen Sie Dokumente")</f>
        <v>Suchen Sie Dokumente</v>
      </c>
    </row>
    <row r="13">
      <c r="A13" s="9" t="s">
        <v>9</v>
      </c>
      <c r="B13" s="9" t="s">
        <v>34</v>
      </c>
      <c r="C13" s="9" t="s">
        <v>11</v>
      </c>
      <c r="D13" s="9" t="s">
        <v>12</v>
      </c>
      <c r="E13" s="10" t="s">
        <v>35</v>
      </c>
      <c r="F13" s="10" t="str">
        <f>IFERROR(__xludf.DUMMYFUNCTION("GOOGLETRANSLATE(E13,""en"", ""ja"")"),"結果はありません")</f>
        <v>結果はありません</v>
      </c>
      <c r="G13" s="10" t="str">
        <f>IFERROR(__xludf.DUMMYFUNCTION("GOOGLETRANSLATE(E13,""en"",""zh-cn"")"),"没有结果")</f>
        <v>没有结果</v>
      </c>
      <c r="H13" s="10" t="str">
        <f>IFERROR(__xludf.DUMMYFUNCTION("GOOGLETRANSLATE(E13,""en"",""fr"")"),"Aucun résultat pour")</f>
        <v>Aucun résultat pour</v>
      </c>
      <c r="I13" s="10" t="str">
        <f>IFERROR(__xludf.DUMMYFUNCTION("GOOGLETRANSLATE(E13,""en"",""de"")"),"Keine Ergebnisse für")</f>
        <v>Keine Ergebnisse für</v>
      </c>
    </row>
    <row r="14">
      <c r="A14" s="9" t="s">
        <v>9</v>
      </c>
      <c r="B14" s="9" t="s">
        <v>36</v>
      </c>
      <c r="C14" s="9" t="s">
        <v>11</v>
      </c>
      <c r="D14" s="9" t="s">
        <v>12</v>
      </c>
      <c r="E14" s="10" t="s">
        <v>37</v>
      </c>
      <c r="F14" s="10" t="str">
        <f>IFERROR(__xludf.DUMMYFUNCTION("GOOGLETRANSLATE(E14,""en"", ""ja"")"),"キャンセル")</f>
        <v>キャンセル</v>
      </c>
      <c r="G14" s="10" t="str">
        <f>IFERROR(__xludf.DUMMYFUNCTION("GOOGLETRANSLATE(E14,""en"",""zh-cn"")"),"取消")</f>
        <v>取消</v>
      </c>
      <c r="H14" s="10" t="str">
        <f>IFERROR(__xludf.DUMMYFUNCTION("GOOGLETRANSLATE(E14,""en"",""fr"")"),"Annuler")</f>
        <v>Annuler</v>
      </c>
      <c r="I14" s="10" t="str">
        <f>IFERROR(__xludf.DUMMYFUNCTION("GOOGLETRANSLATE(E14,""en"",""de"")"),"Stornieren")</f>
        <v>Stornieren</v>
      </c>
    </row>
    <row r="15">
      <c r="A15" s="9" t="s">
        <v>9</v>
      </c>
      <c r="B15" s="9" t="s">
        <v>38</v>
      </c>
      <c r="C15" s="9" t="s">
        <v>11</v>
      </c>
      <c r="D15" s="9" t="s">
        <v>12</v>
      </c>
      <c r="E15" s="10" t="s">
        <v>39</v>
      </c>
      <c r="F15" s="10" t="str">
        <f>IFERROR(__xludf.DUMMYFUNCTION("GOOGLETRANSLATE(E15,""en"", ""ja"")"),"提出する")</f>
        <v>提出する</v>
      </c>
      <c r="G15" s="10" t="str">
        <f>IFERROR(__xludf.DUMMYFUNCTION("GOOGLETRANSLATE(E15,""en"",""zh-cn"")"),"提交")</f>
        <v>提交</v>
      </c>
      <c r="H15" s="10" t="str">
        <f>IFERROR(__xludf.DUMMYFUNCTION("GOOGLETRANSLATE(E15,""en"",""fr"")"),"Soumettre")</f>
        <v>Soumettre</v>
      </c>
      <c r="I15" s="10" t="str">
        <f>IFERROR(__xludf.DUMMYFUNCTION("GOOGLETRANSLATE(E15,""en"",""de"")"),"Einreichen")</f>
        <v>Einreichen</v>
      </c>
    </row>
    <row r="16">
      <c r="A16" s="9" t="s">
        <v>9</v>
      </c>
      <c r="B16" s="9" t="s">
        <v>40</v>
      </c>
      <c r="C16" s="9" t="s">
        <v>11</v>
      </c>
      <c r="D16" s="9" t="s">
        <v>12</v>
      </c>
      <c r="E16" s="10" t="s">
        <v>41</v>
      </c>
      <c r="F16" s="10" t="str">
        <f>IFERROR(__xludf.DUMMYFUNCTION("GOOGLETRANSLATE(E16,""en"", ""ja"")"),"わかりました")</f>
        <v>わかりました</v>
      </c>
      <c r="G16" s="10" t="str">
        <f>IFERROR(__xludf.DUMMYFUNCTION("GOOGLETRANSLATE(E16,""en"",""zh-cn"")"),"好的")</f>
        <v>好的</v>
      </c>
      <c r="H16" s="10" t="str">
        <f>IFERROR(__xludf.DUMMYFUNCTION("GOOGLETRANSLATE(E16,""en"",""fr"")"),"D'ACCORD")</f>
        <v>D'ACCORD</v>
      </c>
      <c r="I16" s="10" t="str">
        <f>IFERROR(__xludf.DUMMYFUNCTION("GOOGLETRANSLATE(E16,""en"",""de"")"),"OK")</f>
        <v>OK</v>
      </c>
    </row>
    <row r="17">
      <c r="A17" s="9" t="s">
        <v>9</v>
      </c>
      <c r="B17" s="9" t="s">
        <v>42</v>
      </c>
      <c r="C17" s="9" t="s">
        <v>11</v>
      </c>
      <c r="D17" s="9" t="s">
        <v>12</v>
      </c>
      <c r="E17" s="10" t="s">
        <v>43</v>
      </c>
      <c r="F17" s="10" t="str">
        <f>IFERROR(__xludf.DUMMYFUNCTION("GOOGLETRANSLATE(E17,""en"", ""ja"")"),"入力")</f>
        <v>入力</v>
      </c>
      <c r="G17" s="10" t="str">
        <f>IFERROR(__xludf.DUMMYFUNCTION("GOOGLETRANSLATE(E17,""en"",""zh-cn"")"),"输入")</f>
        <v>输入</v>
      </c>
      <c r="H17" s="10" t="str">
        <f>IFERROR(__xludf.DUMMYFUNCTION("GOOGLETRANSLATE(E17,""en"",""fr"")"),"Saisir")</f>
        <v>Saisir</v>
      </c>
      <c r="I17" s="10" t="str">
        <f>IFERROR(__xludf.DUMMYFUNCTION("GOOGLETRANSLATE(E17,""en"",""de"")"),"Eingang")</f>
        <v>Eingang</v>
      </c>
    </row>
    <row r="18">
      <c r="A18" s="9" t="s">
        <v>9</v>
      </c>
      <c r="B18" s="9" t="s">
        <v>44</v>
      </c>
      <c r="C18" s="9" t="s">
        <v>11</v>
      </c>
      <c r="D18" s="9" t="s">
        <v>12</v>
      </c>
      <c r="E18" s="10" t="s">
        <v>45</v>
      </c>
      <c r="F18" s="10" t="str">
        <f>IFERROR(__xludf.DUMMYFUNCTION("GOOGLETRANSLATE(E18,""en"", ""ja"")"),"読み込み")</f>
        <v>読み込み</v>
      </c>
      <c r="G18" s="10" t="str">
        <f>IFERROR(__xludf.DUMMYFUNCTION("GOOGLETRANSLATE(E18,""en"",""zh-cn"")"),"加载中")</f>
        <v>加载中</v>
      </c>
      <c r="H18" s="10" t="str">
        <f>IFERROR(__xludf.DUMMYFUNCTION("GOOGLETRANSLATE(E18,""en"",""fr"")"),"Chargement")</f>
        <v>Chargement</v>
      </c>
      <c r="I18" s="10" t="str">
        <f>IFERROR(__xludf.DUMMYFUNCTION("GOOGLETRANSLATE(E18,""en"",""de"")"),"Wird geladen")</f>
        <v>Wird geladen</v>
      </c>
    </row>
    <row r="19">
      <c r="A19" s="11"/>
      <c r="B19" s="11"/>
      <c r="C19" s="11"/>
      <c r="D19" s="11"/>
      <c r="E19" s="11"/>
      <c r="F19" s="11"/>
      <c r="G19" s="11"/>
      <c r="H19" s="11"/>
      <c r="I19" s="11"/>
    </row>
    <row r="20">
      <c r="A20" s="9" t="s">
        <v>9</v>
      </c>
      <c r="B20" s="9" t="s">
        <v>46</v>
      </c>
      <c r="C20" s="9" t="s">
        <v>47</v>
      </c>
      <c r="D20" s="9" t="s">
        <v>12</v>
      </c>
      <c r="E20" s="10" t="s">
        <v>48</v>
      </c>
      <c r="F20" s="10" t="str">
        <f>IFERROR(__xludf.DUMMYFUNCTION("GOOGLETRANSLATE(E20,""en"", ""ja"")"),"コバルト")</f>
        <v>コバルト</v>
      </c>
      <c r="G20" s="10" t="str">
        <f>IFERROR(__xludf.DUMMYFUNCTION("GOOGLETRANSLATE(E20,""en"",""zh-cn"")"),"钴")</f>
        <v>钴</v>
      </c>
      <c r="H20" s="10" t="str">
        <f>IFERROR(__xludf.DUMMYFUNCTION("GOOGLETRANSLATE(E20,""en"",""fr"")"),"Cobalt")</f>
        <v>Cobalt</v>
      </c>
      <c r="I20" s="10" t="str">
        <f>IFERROR(__xludf.DUMMYFUNCTION("GOOGLETRANSLATE(E20,""en"",""de"")"),"Kobalt")</f>
        <v>Kobalt</v>
      </c>
    </row>
    <row r="21">
      <c r="A21" s="9" t="s">
        <v>9</v>
      </c>
      <c r="B21" s="9" t="s">
        <v>49</v>
      </c>
      <c r="C21" s="9" t="s">
        <v>47</v>
      </c>
      <c r="D21" s="9" t="s">
        <v>12</v>
      </c>
      <c r="E21" s="10" t="s">
        <v>50</v>
      </c>
      <c r="F21" s="10" t="str">
        <f>IFERROR(__xludf.DUMMYFUNCTION("GOOGLETRANSLATE(E21,""en"", ""ja"")"),"ティール")</f>
        <v>ティール</v>
      </c>
      <c r="G21" s="10" t="str">
        <f>IFERROR(__xludf.DUMMYFUNCTION("GOOGLETRANSLATE(E21,""en"",""zh-cn"")"),"蓝绿色")</f>
        <v>蓝绿色</v>
      </c>
      <c r="H21" s="10" t="str">
        <f>IFERROR(__xludf.DUMMYFUNCTION("GOOGLETRANSLATE(E21,""en"",""fr"")"),"Sarcelle")</f>
        <v>Sarcelle</v>
      </c>
      <c r="I21" s="10" t="str">
        <f>IFERROR(__xludf.DUMMYFUNCTION("GOOGLETRANSLATE(E21,""en"",""de"")"),"Blaugrün")</f>
        <v>Blaugrün</v>
      </c>
    </row>
    <row r="22">
      <c r="A22" s="9" t="s">
        <v>9</v>
      </c>
      <c r="B22" s="9" t="s">
        <v>51</v>
      </c>
      <c r="C22" s="9" t="s">
        <v>47</v>
      </c>
      <c r="D22" s="9" t="s">
        <v>12</v>
      </c>
      <c r="E22" s="10" t="s">
        <v>52</v>
      </c>
      <c r="F22" s="10" t="str">
        <f>IFERROR(__xludf.DUMMYFUNCTION("GOOGLETRANSLATE(E22,""en"", ""ja"")"),"黄土")</f>
        <v>黄土</v>
      </c>
      <c r="G22" s="10" t="str">
        <f>IFERROR(__xludf.DUMMYFUNCTION("GOOGLETRANSLATE(E22,""en"",""zh-cn"")"),"赭石")</f>
        <v>赭石</v>
      </c>
      <c r="H22" s="10" t="str">
        <f>IFERROR(__xludf.DUMMYFUNCTION("GOOGLETRANSLATE(E22,""en"",""fr"")"),"Ocre")</f>
        <v>Ocre</v>
      </c>
      <c r="I22" s="10" t="str">
        <f>IFERROR(__xludf.DUMMYFUNCTION("GOOGLETRANSLATE(E22,""en"",""de"")"),"Ocker")</f>
        <v>Ocker</v>
      </c>
    </row>
    <row r="23">
      <c r="A23" s="9" t="s">
        <v>9</v>
      </c>
      <c r="B23" s="9" t="s">
        <v>53</v>
      </c>
      <c r="C23" s="9" t="s">
        <v>47</v>
      </c>
      <c r="D23" s="9" t="s">
        <v>12</v>
      </c>
      <c r="E23" s="10" t="s">
        <v>54</v>
      </c>
      <c r="F23" s="10" t="str">
        <f>IFERROR(__xludf.DUMMYFUNCTION("GOOGLETRANSLATE(E23,""en"", ""ja"")"),"バイオレット")</f>
        <v>バイオレット</v>
      </c>
      <c r="G23" s="10" t="str">
        <f>IFERROR(__xludf.DUMMYFUNCTION("GOOGLETRANSLATE(E23,""en"",""zh-cn"")"),"紫色")</f>
        <v>紫色</v>
      </c>
      <c r="H23" s="10" t="str">
        <f>IFERROR(__xludf.DUMMYFUNCTION("GOOGLETRANSLATE(E23,""en"",""fr"")"),"Violet")</f>
        <v>Violet</v>
      </c>
      <c r="I23" s="10" t="str">
        <f>IFERROR(__xludf.DUMMYFUNCTION("GOOGLETRANSLATE(E23,""en"",""de"")"),"Violett")</f>
        <v>Violett</v>
      </c>
    </row>
    <row r="24">
      <c r="A24" s="9" t="s">
        <v>9</v>
      </c>
      <c r="B24" s="9" t="s">
        <v>55</v>
      </c>
      <c r="C24" s="9" t="s">
        <v>47</v>
      </c>
      <c r="D24" s="9" t="s">
        <v>12</v>
      </c>
      <c r="E24" s="10" t="s">
        <v>56</v>
      </c>
      <c r="F24" s="10" t="str">
        <f>IFERROR(__xludf.DUMMYFUNCTION("GOOGLETRANSLATE(E24,""en"", ""ja"")"),"赤紫色")</f>
        <v>赤紫色</v>
      </c>
      <c r="G24" s="10" t="str">
        <f>IFERROR(__xludf.DUMMYFUNCTION("GOOGLETRANSLATE(E24,""en"",""zh-cn"")"),"品红")</f>
        <v>品红</v>
      </c>
      <c r="H24" s="10" t="str">
        <f>IFERROR(__xludf.DUMMYFUNCTION("GOOGLETRANSLATE(E24,""en"",""fr"")"),"Magenta")</f>
        <v>Magenta</v>
      </c>
      <c r="I24" s="10" t="str">
        <f>IFERROR(__xludf.DUMMYFUNCTION("GOOGLETRANSLATE(E24,""en"",""de"")"),"Magenta")</f>
        <v>Magenta</v>
      </c>
    </row>
    <row r="25">
      <c r="A25" s="9" t="s">
        <v>9</v>
      </c>
      <c r="B25" s="9" t="s">
        <v>57</v>
      </c>
      <c r="C25" s="9" t="s">
        <v>47</v>
      </c>
      <c r="D25" s="9" t="s">
        <v>12</v>
      </c>
      <c r="E25" s="10" t="s">
        <v>58</v>
      </c>
      <c r="F25" s="10" t="str">
        <f>IFERROR(__xludf.DUMMYFUNCTION("GOOGLETRANSLATE(E25,""en"", ""ja"")"),"ラベンダー")</f>
        <v>ラベンダー</v>
      </c>
      <c r="G25" s="10" t="str">
        <f>IFERROR(__xludf.DUMMYFUNCTION("GOOGLETRANSLATE(E25,""en"",""zh-cn"")"),"薰衣草")</f>
        <v>薰衣草</v>
      </c>
      <c r="H25" s="10" t="str">
        <f>IFERROR(__xludf.DUMMYFUNCTION("GOOGLETRANSLATE(E25,""en"",""fr"")"),"Lavande")</f>
        <v>Lavande</v>
      </c>
      <c r="I25" s="10" t="str">
        <f>IFERROR(__xludf.DUMMYFUNCTION("GOOGLETRANSLATE(E25,""en"",""de"")"),"Lavendel")</f>
        <v>Lavendel</v>
      </c>
    </row>
    <row r="26">
      <c r="A26" s="9" t="s">
        <v>9</v>
      </c>
      <c r="B26" s="9" t="s">
        <v>59</v>
      </c>
      <c r="C26" s="9" t="s">
        <v>47</v>
      </c>
      <c r="D26" s="9" t="s">
        <v>12</v>
      </c>
      <c r="E26" s="10" t="s">
        <v>60</v>
      </c>
      <c r="F26" s="10" t="str">
        <f>IFERROR(__xludf.DUMMYFUNCTION("GOOGLETRANSLATE(E26,""en"", ""ja"")"),"ピューター")</f>
        <v>ピューター</v>
      </c>
      <c r="G26" s="10" t="str">
        <f>IFERROR(__xludf.DUMMYFUNCTION("GOOGLETRANSLATE(E26,""en"",""zh-cn"")"),"锡")</f>
        <v>锡</v>
      </c>
      <c r="H26" s="10" t="str">
        <f>IFERROR(__xludf.DUMMYFUNCTION("GOOGLETRANSLATE(E26,""en"",""fr"")"),"Étain")</f>
        <v>Étain</v>
      </c>
      <c r="I26" s="10" t="str">
        <f>IFERROR(__xludf.DUMMYFUNCTION("GOOGLETRANSLATE(E26,""en"",""de"")"),"Zinn")</f>
        <v>Zinn</v>
      </c>
    </row>
    <row r="27">
      <c r="A27" s="9" t="s">
        <v>9</v>
      </c>
      <c r="B27" s="9" t="s">
        <v>61</v>
      </c>
      <c r="C27" s="9" t="s">
        <v>47</v>
      </c>
      <c r="D27" s="9" t="s">
        <v>12</v>
      </c>
      <c r="E27" s="10" t="s">
        <v>62</v>
      </c>
      <c r="F27" s="10" t="str">
        <f>IFERROR(__xludf.DUMMYFUNCTION("GOOGLETRANSLATE(E27,""en"", ""ja"")"),"ミント")</f>
        <v>ミント</v>
      </c>
      <c r="G27" s="10" t="str">
        <f>IFERROR(__xludf.DUMMYFUNCTION("GOOGLETRANSLATE(E27,""en"",""zh-cn"")"),"薄荷")</f>
        <v>薄荷</v>
      </c>
      <c r="H27" s="10" t="str">
        <f>IFERROR(__xludf.DUMMYFUNCTION("GOOGLETRANSLATE(E27,""en"",""fr"")"),"menthe")</f>
        <v>menthe</v>
      </c>
      <c r="I27" s="10" t="str">
        <f>IFERROR(__xludf.DUMMYFUNCTION("GOOGLETRANSLATE(E27,""en"",""de"")"),"Minze")</f>
        <v>Minze</v>
      </c>
    </row>
    <row r="28">
      <c r="A28" s="9" t="s">
        <v>9</v>
      </c>
      <c r="B28" s="9" t="s">
        <v>63</v>
      </c>
      <c r="C28" s="9" t="s">
        <v>47</v>
      </c>
      <c r="D28" s="9" t="s">
        <v>12</v>
      </c>
      <c r="E28" s="10" t="s">
        <v>64</v>
      </c>
      <c r="F28" s="10" t="str">
        <f>IFERROR(__xludf.DUMMYFUNCTION("GOOGLETRANSLATE(E28,""en"", ""ja"")"),"カスタムテーマの色")</f>
        <v>カスタムテーマの色</v>
      </c>
      <c r="G28" s="10" t="str">
        <f>IFERROR(__xludf.DUMMYFUNCTION("GOOGLETRANSLATE(E28,""en"",""zh-cn"")"),"自定义主题颜色")</f>
        <v>自定义主题颜色</v>
      </c>
      <c r="H28" s="10" t="str">
        <f>IFERROR(__xludf.DUMMYFUNCTION("GOOGLETRANSLATE(E28,""en"",""fr"")"),"Couleur du thème personnalisé")</f>
        <v>Couleur du thème personnalisé</v>
      </c>
      <c r="I28" s="10" t="str">
        <f>IFERROR(__xludf.DUMMYFUNCTION("GOOGLETRANSLATE(E28,""en"",""de"")"),"Benutzerdefinierte Themenfarbe")</f>
        <v>Benutzerdefinierte Themenfarbe</v>
      </c>
    </row>
    <row r="29">
      <c r="A29" s="9" t="s">
        <v>9</v>
      </c>
      <c r="B29" s="9" t="s">
        <v>65</v>
      </c>
      <c r="C29" s="9" t="s">
        <v>47</v>
      </c>
      <c r="D29" s="9" t="s">
        <v>12</v>
      </c>
      <c r="E29" s="10" t="s">
        <v>66</v>
      </c>
      <c r="F29" s="10" t="s">
        <v>67</v>
      </c>
      <c r="G29" s="10" t="str">
        <f>IFERROR(__xludf.DUMMYFUNCTION("GOOGLETRANSLATE(E29,""en"",""zh-cn"")"),"主题：{{theme}}")</f>
        <v>主题：{{theme}}</v>
      </c>
      <c r="H29" s="10" t="s">
        <v>68</v>
      </c>
      <c r="I29" s="10" t="s">
        <v>69</v>
      </c>
    </row>
    <row r="30">
      <c r="A30" s="11"/>
      <c r="B30" s="11"/>
      <c r="C30" s="11"/>
      <c r="D30" s="11"/>
      <c r="E30" s="11"/>
      <c r="F30" s="11"/>
      <c r="G30" s="10"/>
      <c r="H30" s="11"/>
      <c r="I30" s="11"/>
    </row>
    <row r="31">
      <c r="A31" s="9" t="s">
        <v>9</v>
      </c>
      <c r="B31" s="9" t="s">
        <v>70</v>
      </c>
      <c r="C31" s="9" t="s">
        <v>71</v>
      </c>
      <c r="D31" s="9" t="s">
        <v>12</v>
      </c>
      <c r="E31" s="10" t="s">
        <v>72</v>
      </c>
      <c r="F31" s="10" t="str">
        <f>IFERROR(__xludf.DUMMYFUNCTION("GOOGLETRANSLATE(E31,""en"", ""ja"")"),"英語")</f>
        <v>英語</v>
      </c>
      <c r="G31" s="10" t="str">
        <f>IFERROR(__xludf.DUMMYFUNCTION("GOOGLETRANSLATE(E31,""en"",""zh-cn"")"),"英语")</f>
        <v>英语</v>
      </c>
      <c r="H31" s="10" t="str">
        <f>IFERROR(__xludf.DUMMYFUNCTION("GOOGLETRANSLATE(E31,""en"",""fr"")"),"Anglais")</f>
        <v>Anglais</v>
      </c>
      <c r="I31" s="10" t="str">
        <f>IFERROR(__xludf.DUMMYFUNCTION("GOOGLETRANSLATE(E31,""en"",""de"")"),"Englisch")</f>
        <v>Englisch</v>
      </c>
    </row>
    <row r="32">
      <c r="A32" s="9" t="s">
        <v>9</v>
      </c>
      <c r="B32" s="9" t="s">
        <v>73</v>
      </c>
      <c r="C32" s="9" t="s">
        <v>71</v>
      </c>
      <c r="D32" s="9" t="s">
        <v>12</v>
      </c>
      <c r="E32" s="10" t="s">
        <v>74</v>
      </c>
      <c r="F32" s="10" t="str">
        <f>IFERROR(__xludf.DUMMYFUNCTION("GOOGLETRANSLATE(E32,""en"", ""ja"")"),"ドイツ人")</f>
        <v>ドイツ人</v>
      </c>
      <c r="G32" s="10" t="str">
        <f>IFERROR(__xludf.DUMMYFUNCTION("GOOGLETRANSLATE(E32,""en"",""zh-cn"")"),"德语")</f>
        <v>德语</v>
      </c>
      <c r="H32" s="10" t="str">
        <f>IFERROR(__xludf.DUMMYFUNCTION("GOOGLETRANSLATE(E32,""en"",""fr"")"),"Allemand")</f>
        <v>Allemand</v>
      </c>
      <c r="I32" s="10" t="str">
        <f>IFERROR(__xludf.DUMMYFUNCTION("GOOGLETRANSLATE(E32,""en"",""de"")"),"Deutsch")</f>
        <v>Deutsch</v>
      </c>
    </row>
    <row r="33">
      <c r="A33" s="9" t="s">
        <v>9</v>
      </c>
      <c r="B33" s="9" t="s">
        <v>75</v>
      </c>
      <c r="C33" s="9" t="s">
        <v>71</v>
      </c>
      <c r="D33" s="9" t="s">
        <v>12</v>
      </c>
      <c r="E33" s="9" t="s">
        <v>76</v>
      </c>
      <c r="F33" s="10" t="str">
        <f>IFERROR(__xludf.DUMMYFUNCTION("GOOGLETRANSLATE(E33,""en"", ""ja"")"),"中国語")</f>
        <v>中国語</v>
      </c>
      <c r="G33" s="10" t="str">
        <f>IFERROR(__xludf.DUMMYFUNCTION("GOOGLETRANSLATE(E33,""en"",""zh-cn"")"),"中国人")</f>
        <v>中国人</v>
      </c>
      <c r="H33" s="10" t="str">
        <f>IFERROR(__xludf.DUMMYFUNCTION("GOOGLETRANSLATE(E33,""en"",""fr"")"),"Chinois")</f>
        <v>Chinois</v>
      </c>
      <c r="I33" s="10" t="str">
        <f>IFERROR(__xludf.DUMMYFUNCTION("GOOGLETRANSLATE(E33,""en"",""de"")"),"Chinesisch")</f>
        <v>Chinesisch</v>
      </c>
    </row>
    <row r="34">
      <c r="A34" s="9" t="s">
        <v>9</v>
      </c>
      <c r="B34" s="9" t="s">
        <v>77</v>
      </c>
      <c r="C34" s="9" t="s">
        <v>71</v>
      </c>
      <c r="D34" s="9" t="s">
        <v>12</v>
      </c>
      <c r="E34" s="10" t="s">
        <v>78</v>
      </c>
      <c r="F34" s="10" t="str">
        <f>IFERROR(__xludf.DUMMYFUNCTION("GOOGLETRANSLATE(E34,""en"", ""ja"")"),"日本語")</f>
        <v>日本語</v>
      </c>
      <c r="G34" s="10" t="str">
        <f>IFERROR(__xludf.DUMMYFUNCTION("GOOGLETRANSLATE(E34,""en"",""zh-cn"")"),"日本人")</f>
        <v>日本人</v>
      </c>
      <c r="H34" s="10" t="str">
        <f>IFERROR(__xludf.DUMMYFUNCTION("GOOGLETRANSLATE(E34,""en"",""fr"")"),"Japonais")</f>
        <v>Japonais</v>
      </c>
      <c r="I34" s="10" t="str">
        <f>IFERROR(__xludf.DUMMYFUNCTION("GOOGLETRANSLATE(E34,""en"",""de"")"),"japanisch")</f>
        <v>japanisch</v>
      </c>
    </row>
    <row r="35">
      <c r="A35" s="9" t="s">
        <v>9</v>
      </c>
      <c r="B35" s="9" t="s">
        <v>79</v>
      </c>
      <c r="C35" s="9" t="s">
        <v>71</v>
      </c>
      <c r="D35" s="9" t="s">
        <v>12</v>
      </c>
      <c r="E35" s="10" t="s">
        <v>80</v>
      </c>
      <c r="F35" s="10" t="str">
        <f>IFERROR(__xludf.DUMMYFUNCTION("GOOGLETRANSLATE(E35,""en"", ""ja"")"),"フランス語")</f>
        <v>フランス語</v>
      </c>
      <c r="G35" s="10" t="str">
        <f>IFERROR(__xludf.DUMMYFUNCTION("GOOGLETRANSLATE(E35,""en"",""zh-cn"")"),"法语")</f>
        <v>法语</v>
      </c>
      <c r="H35" s="10" t="str">
        <f>IFERROR(__xludf.DUMMYFUNCTION("GOOGLETRANSLATE(E35,""en"",""fr"")"),"Français")</f>
        <v>Français</v>
      </c>
      <c r="I35" s="10" t="str">
        <f>IFERROR(__xludf.DUMMYFUNCTION("GOOGLETRANSLATE(E35,""en"",""de"")"),"Französisch")</f>
        <v>Französisch</v>
      </c>
    </row>
    <row r="36">
      <c r="A36" s="11"/>
      <c r="B36" s="11"/>
      <c r="C36" s="11"/>
      <c r="D36" s="11"/>
      <c r="E36" s="11"/>
      <c r="F36" s="11"/>
      <c r="G36" s="11"/>
      <c r="H36" s="11"/>
      <c r="I36" s="11"/>
    </row>
    <row r="37">
      <c r="A37" s="9" t="s">
        <v>9</v>
      </c>
      <c r="B37" s="9" t="s">
        <v>81</v>
      </c>
      <c r="C37" s="9" t="s">
        <v>82</v>
      </c>
      <c r="D37" s="9" t="s">
        <v>12</v>
      </c>
      <c r="E37" s="10" t="s">
        <v>83</v>
      </c>
      <c r="F37" s="10" t="str">
        <f>IFERROR(__xludf.DUMMYFUNCTION("GOOGLETRANSLATE(E37,""en"", ""ja"")"),"導入")</f>
        <v>導入</v>
      </c>
      <c r="G37" s="10" t="str">
        <f>IFERROR(__xludf.DUMMYFUNCTION("GOOGLETRANSLATE(E37,""en"",""zh-cn"")"),"介绍")</f>
        <v>介绍</v>
      </c>
      <c r="H37" s="10" t="str">
        <f>IFERROR(__xludf.DUMMYFUNCTION("GOOGLETRANSLATE(E37,""en"",""fr"")"),"Introduction")</f>
        <v>Introduction</v>
      </c>
      <c r="I37" s="10" t="str">
        <f>IFERROR(__xludf.DUMMYFUNCTION("GOOGLETRANSLATE(E37,""en"",""de"")"),"Einführung")</f>
        <v>Einführung</v>
      </c>
    </row>
    <row r="38">
      <c r="A38" s="9" t="s">
        <v>9</v>
      </c>
      <c r="B38" s="9" t="s">
        <v>84</v>
      </c>
      <c r="C38" s="9" t="s">
        <v>82</v>
      </c>
      <c r="D38" s="9" t="s">
        <v>12</v>
      </c>
      <c r="E38" s="10" t="s">
        <v>85</v>
      </c>
      <c r="F38" s="10" t="str">
        <f>IFERROR(__xludf.DUMMYFUNCTION("GOOGLETRANSLATE(E38,""en"", ""ja"")"),"デザインの原則")</f>
        <v>デザインの原則</v>
      </c>
      <c r="G38" s="10" t="str">
        <f>IFERROR(__xludf.DUMMYFUNCTION("GOOGLETRANSLATE(E38,""en"",""zh-cn"")"),"设计原理")</f>
        <v>设计原理</v>
      </c>
      <c r="H38" s="10" t="str">
        <f>IFERROR(__xludf.DUMMYFUNCTION("GOOGLETRANSLATE(E38,""en"",""fr"")"),"Principe de conception")</f>
        <v>Principe de conception</v>
      </c>
      <c r="I38" s="10" t="str">
        <f>IFERROR(__xludf.DUMMYFUNCTION("GOOGLETRANSLATE(E38,""en"",""de"")"),"Designprinzip")</f>
        <v>Designprinzip</v>
      </c>
    </row>
    <row r="39">
      <c r="A39" s="9" t="s">
        <v>9</v>
      </c>
      <c r="B39" s="9" t="s">
        <v>18</v>
      </c>
      <c r="C39" s="9" t="s">
        <v>82</v>
      </c>
      <c r="D39" s="9" t="s">
        <v>12</v>
      </c>
      <c r="E39" s="10" t="s">
        <v>19</v>
      </c>
      <c r="F39" s="10" t="str">
        <f>IFERROR(__xludf.DUMMYFUNCTION("GOOGLETRANSLATE(E39,""en"", ""ja"")"),"{{name}}設計システム")</f>
        <v>{{name}}設計システム</v>
      </c>
      <c r="G39" s="10" t="str">
        <f>IFERROR(__xludf.DUMMYFUNCTION("GOOGLETRANSLATE(E39,""en"",""zh-cn"")"),"{{name}}设计系统")</f>
        <v>{{name}}设计系统</v>
      </c>
      <c r="H39" s="10" t="s">
        <v>20</v>
      </c>
      <c r="I39" s="10" t="s">
        <v>21</v>
      </c>
    </row>
    <row r="40">
      <c r="A40" s="9" t="s">
        <v>9</v>
      </c>
      <c r="B40" s="9" t="s">
        <v>86</v>
      </c>
      <c r="C40" s="9" t="s">
        <v>82</v>
      </c>
      <c r="D40" s="9" t="s">
        <v>12</v>
      </c>
      <c r="E40" s="9" t="s">
        <v>87</v>
      </c>
      <c r="F40" s="10" t="str">
        <f>IFERROR(__xludf.DUMMYFUNCTION("GOOGLETRANSLATE(E40,""en"", ""ja"")"),"設計標準")</f>
        <v>設計標準</v>
      </c>
      <c r="G40" s="10" t="str">
        <f>IFERROR(__xludf.DUMMYFUNCTION("GOOGLETRANSLATE(E40,""en"",""zh-cn"")"),"设计标准")</f>
        <v>设计标准</v>
      </c>
      <c r="H40" s="10" t="str">
        <f>IFERROR(__xludf.DUMMYFUNCTION("GOOGLETRANSLATE(E40,""en"",""fr"")"),"Norme de conception")</f>
        <v>Norme de conception</v>
      </c>
      <c r="I40" s="10" t="str">
        <f>IFERROR(__xludf.DUMMYFUNCTION("GOOGLETRANSLATE(E40,""en"",""de"")"),"Designstandard")</f>
        <v>Designstandard</v>
      </c>
    </row>
    <row r="41">
      <c r="A41" s="9" t="s">
        <v>9</v>
      </c>
      <c r="B41" s="9" t="s">
        <v>88</v>
      </c>
      <c r="C41" s="9" t="s">
        <v>82</v>
      </c>
      <c r="D41" s="9" t="s">
        <v>12</v>
      </c>
      <c r="E41" s="10" t="s">
        <v>89</v>
      </c>
      <c r="F41" s="10" t="str">
        <f>IFERROR(__xludf.DUMMYFUNCTION("GOOGLETRANSLATE(E41,""en"", ""ja"")"),"ログを変更します")</f>
        <v>ログを変更します</v>
      </c>
      <c r="G41" s="10" t="str">
        <f>IFERROR(__xludf.DUMMYFUNCTION("GOOGLETRANSLATE(E41,""en"",""zh-cn"")"),"更改日志")</f>
        <v>更改日志</v>
      </c>
      <c r="H41" s="10" t="str">
        <f>IFERROR(__xludf.DUMMYFUNCTION("GOOGLETRANSLATE(E41,""en"",""fr"")"),"Modifier le journal")</f>
        <v>Modifier le journal</v>
      </c>
      <c r="I41" s="10" t="str">
        <f>IFERROR(__xludf.DUMMYFUNCTION("GOOGLETRANSLATE(E41,""en"",""de"")"),"Änderungsprotokoll")</f>
        <v>Änderungsprotokoll</v>
      </c>
    </row>
    <row r="42">
      <c r="A42" s="9" t="s">
        <v>9</v>
      </c>
      <c r="B42" s="9" t="s">
        <v>90</v>
      </c>
      <c r="C42" s="9" t="s">
        <v>82</v>
      </c>
      <c r="D42" s="9" t="s">
        <v>12</v>
      </c>
      <c r="E42" s="10" t="s">
        <v>91</v>
      </c>
      <c r="F42" s="10" t="str">
        <f>IFERROR(__xludf.DUMMYFUNCTION("GOOGLETRANSLATE(E42,""en"", ""ja"")"),"ボタン")</f>
        <v>ボタン</v>
      </c>
      <c r="G42" s="10" t="str">
        <f>IFERROR(__xludf.DUMMYFUNCTION("GOOGLETRANSLATE(E42,""en"",""zh-cn"")"),"按钮")</f>
        <v>按钮</v>
      </c>
      <c r="H42" s="10" t="str">
        <f>IFERROR(__xludf.DUMMYFUNCTION("GOOGLETRANSLATE(E42,""en"",""fr"")"),"Bouton")</f>
        <v>Bouton</v>
      </c>
      <c r="I42" s="10" t="str">
        <f>IFERROR(__xludf.DUMMYFUNCTION("GOOGLETRANSLATE(E42,""en"",""de"")"),"Taste")</f>
        <v>Taste</v>
      </c>
    </row>
    <row r="43">
      <c r="A43" s="9" t="s">
        <v>9</v>
      </c>
      <c r="B43" s="9" t="s">
        <v>92</v>
      </c>
      <c r="C43" s="9" t="s">
        <v>82</v>
      </c>
      <c r="D43" s="9" t="s">
        <v>12</v>
      </c>
      <c r="E43" s="10" t="s">
        <v>93</v>
      </c>
      <c r="F43" s="10" t="str">
        <f>IFERROR(__xludf.DUMMYFUNCTION("GOOGLETRANSLATE(E43,""en"", ""ja"")"),"アイコンギャラリー")</f>
        <v>アイコンギャラリー</v>
      </c>
      <c r="G43" s="10" t="str">
        <f>IFERROR(__xludf.DUMMYFUNCTION("GOOGLETRANSLATE(E43,""en"",""zh-cn"")"),"图标画廊")</f>
        <v>图标画廊</v>
      </c>
      <c r="H43" s="10" t="str">
        <f>IFERROR(__xludf.DUMMYFUNCTION("GOOGLETRANSLATE(E43,""en"",""fr"")"),"Galerie d'icônes")</f>
        <v>Galerie d'icônes</v>
      </c>
      <c r="I43" s="10" t="str">
        <f>IFERROR(__xludf.DUMMYFUNCTION("GOOGLETRANSLATE(E43,""en"",""de"")"),"Icon Gallery")</f>
        <v>Icon Gallery</v>
      </c>
    </row>
    <row r="44">
      <c r="A44" s="9" t="s">
        <v>9</v>
      </c>
      <c r="B44" s="9" t="s">
        <v>94</v>
      </c>
      <c r="C44" s="9" t="s">
        <v>82</v>
      </c>
      <c r="D44" s="9" t="s">
        <v>12</v>
      </c>
      <c r="E44" s="10" t="s">
        <v>95</v>
      </c>
      <c r="F44" s="10" t="str">
        <f>IFERROR(__xludf.DUMMYFUNCTION("GOOGLETRANSLATE(E44,""en"", ""ja"")"),"アイコン")</f>
        <v>アイコン</v>
      </c>
      <c r="G44" s="10" t="str">
        <f>IFERROR(__xludf.DUMMYFUNCTION("GOOGLETRANSLATE(E44,""en"",""zh-cn"")"),"图标")</f>
        <v>图标</v>
      </c>
      <c r="H44" s="10" t="str">
        <f>IFERROR(__xludf.DUMMYFUNCTION("GOOGLETRANSLATE(E44,""en"",""fr"")"),"Icône")</f>
        <v>Icône</v>
      </c>
      <c r="I44" s="10" t="str">
        <f>IFERROR(__xludf.DUMMYFUNCTION("GOOGLETRANSLATE(E44,""en"",""de"")"),"Symbol")</f>
        <v>Symbol</v>
      </c>
    </row>
    <row r="45">
      <c r="A45" s="9" t="s">
        <v>9</v>
      </c>
      <c r="B45" s="9" t="s">
        <v>96</v>
      </c>
      <c r="C45" s="9" t="s">
        <v>82</v>
      </c>
      <c r="D45" s="9" t="s">
        <v>12</v>
      </c>
      <c r="E45" s="10" t="s">
        <v>97</v>
      </c>
      <c r="F45" s="10" t="str">
        <f>IFERROR(__xludf.DUMMYFUNCTION("GOOGLETRANSLATE(E45,""en"", ""ja"")"),"一般的なi18n用語")</f>
        <v>一般的なi18n用語</v>
      </c>
      <c r="G45" s="10" t="str">
        <f>IFERROR(__xludf.DUMMYFUNCTION("GOOGLETRANSLATE(E45,""en"",""zh-cn"")"),"常见的I18N术语")</f>
        <v>常见的I18N术语</v>
      </c>
      <c r="H45" s="10" t="str">
        <f>IFERROR(__xludf.DUMMYFUNCTION("GOOGLETRANSLATE(E45,""en"",""fr"")"),"Termes i18n communs")</f>
        <v>Termes i18n communs</v>
      </c>
      <c r="I45" s="10" t="str">
        <f>IFERROR(__xludf.DUMMYFUNCTION("GOOGLETRANSLATE(E45,""en"",""de"")"),"Gemeinsame Begriffe")</f>
        <v>Gemeinsame Begriffe</v>
      </c>
    </row>
    <row r="46">
      <c r="A46" s="9" t="s">
        <v>9</v>
      </c>
      <c r="B46" s="9" t="s">
        <v>98</v>
      </c>
      <c r="C46" s="9" t="s">
        <v>82</v>
      </c>
      <c r="D46" s="9" t="s">
        <v>12</v>
      </c>
      <c r="E46" s="10" t="s">
        <v>99</v>
      </c>
      <c r="F46" s="10" t="str">
        <f>IFERROR(__xludf.DUMMYFUNCTION("GOOGLETRANSLATE(E46,""en"", ""ja"")"),"一般的な製品")</f>
        <v>一般的な製品</v>
      </c>
      <c r="G46" s="10" t="str">
        <f>IFERROR(__xludf.DUMMYFUNCTION("GOOGLETRANSLATE(E46,""en"",""zh-cn"")"),"常见产品")</f>
        <v>常见产品</v>
      </c>
      <c r="H46" s="10" t="str">
        <f>IFERROR(__xludf.DUMMYFUNCTION("GOOGLETRANSLATE(E46,""en"",""fr"")"),"Produit commun")</f>
        <v>Produit commun</v>
      </c>
      <c r="I46" s="10" t="str">
        <f>IFERROR(__xludf.DUMMYFUNCTION("GOOGLETRANSLATE(E46,""en"",""de"")"),"Gemeinsames Produkt")</f>
        <v>Gemeinsames Produkt</v>
      </c>
    </row>
    <row r="47">
      <c r="A47" s="9" t="s">
        <v>9</v>
      </c>
      <c r="B47" s="9" t="s">
        <v>100</v>
      </c>
      <c r="C47" s="9" t="s">
        <v>82</v>
      </c>
      <c r="D47" s="9" t="s">
        <v>12</v>
      </c>
      <c r="E47" s="10" t="s">
        <v>101</v>
      </c>
      <c r="F47" s="10" t="str">
        <f>IFERROR(__xludf.DUMMYFUNCTION("GOOGLETRANSLATE(E47,""en"", ""ja"")"),"タイポグラフィ")</f>
        <v>タイポグラフィ</v>
      </c>
      <c r="G47" s="10" t="str">
        <f>IFERROR(__xludf.DUMMYFUNCTION("GOOGLETRANSLATE(E47,""en"",""zh-cn"")"),"排版")</f>
        <v>排版</v>
      </c>
      <c r="H47" s="10" t="str">
        <f>IFERROR(__xludf.DUMMYFUNCTION("GOOGLETRANSLATE(E47,""en"",""fr"")"),"Typographie")</f>
        <v>Typographie</v>
      </c>
      <c r="I47" s="10" t="str">
        <f>IFERROR(__xludf.DUMMYFUNCTION("GOOGLETRANSLATE(E47,""en"",""de"")"),"Typografie")</f>
        <v>Typografie</v>
      </c>
    </row>
    <row r="48">
      <c r="A48" s="9" t="s">
        <v>9</v>
      </c>
      <c r="B48" s="9" t="s">
        <v>102</v>
      </c>
      <c r="C48" s="9" t="s">
        <v>82</v>
      </c>
      <c r="D48" s="9" t="s">
        <v>12</v>
      </c>
      <c r="E48" s="10" t="s">
        <v>103</v>
      </c>
      <c r="F48" s="10" t="str">
        <f>IFERROR(__xludf.DUMMYFUNCTION("GOOGLETRANSLATE(E48,""en"", ""ja"")"),"パン塊")</f>
        <v>パン塊</v>
      </c>
      <c r="G48" s="10" t="str">
        <f>IFERROR(__xludf.DUMMYFUNCTION("GOOGLETRANSLATE(E48,""en"",""zh-cn"")"),"面包屑")</f>
        <v>面包屑</v>
      </c>
      <c r="H48" s="10" t="str">
        <f>IFERROR(__xludf.DUMMYFUNCTION("GOOGLETRANSLATE(E48,""en"",""fr"")"),"Miette de pain")</f>
        <v>Miette de pain</v>
      </c>
      <c r="I48" s="10" t="str">
        <f>IFERROR(__xludf.DUMMYFUNCTION("GOOGLETRANSLATE(E48,""en"",""de"")"),"Breadcrumb")</f>
        <v>Breadcrumb</v>
      </c>
    </row>
    <row r="49">
      <c r="A49" s="9" t="s">
        <v>9</v>
      </c>
      <c r="B49" s="9" t="s">
        <v>104</v>
      </c>
      <c r="C49" s="9" t="s">
        <v>82</v>
      </c>
      <c r="D49" s="9" t="s">
        <v>12</v>
      </c>
      <c r="E49" s="10" t="s">
        <v>105</v>
      </c>
      <c r="F49" s="10" t="str">
        <f>IFERROR(__xludf.DUMMYFUNCTION("GOOGLETRANSLATE(E49,""en"", ""ja"")"),"ナビゲーションメニュー")</f>
        <v>ナビゲーションメニュー</v>
      </c>
      <c r="G49" s="10" t="str">
        <f>IFERROR(__xludf.DUMMYFUNCTION("GOOGLETRANSLATE(E49,""en"",""zh-cn"")"),"导航菜单")</f>
        <v>导航菜单</v>
      </c>
      <c r="H49" s="10" t="str">
        <f>IFERROR(__xludf.DUMMYFUNCTION("GOOGLETRANSLATE(E49,""en"",""fr"")"),"le menu de navigation")</f>
        <v>le menu de navigation</v>
      </c>
      <c r="I49" s="10" t="str">
        <f>IFERROR(__xludf.DUMMYFUNCTION("GOOGLETRANSLATE(E49,""en"",""de"")"),"Navigationsmenü")</f>
        <v>Navigationsmenü</v>
      </c>
    </row>
    <row r="50">
      <c r="A50" s="9" t="s">
        <v>9</v>
      </c>
      <c r="B50" s="9" t="s">
        <v>106</v>
      </c>
      <c r="C50" s="9" t="s">
        <v>82</v>
      </c>
      <c r="D50" s="9" t="s">
        <v>12</v>
      </c>
      <c r="E50" s="10" t="s">
        <v>107</v>
      </c>
      <c r="F50" s="10" t="str">
        <f>IFERROR(__xludf.DUMMYFUNCTION("GOOGLETRANSLATE(E50,""en"", ""ja"")"),"ナビゲーションメニューライト")</f>
        <v>ナビゲーションメニューライト</v>
      </c>
      <c r="G50" s="10" t="str">
        <f>IFERROR(__xludf.DUMMYFUNCTION("GOOGLETRANSLATE(E50,""en"",""zh-cn"")"),"导航菜单灯")</f>
        <v>导航菜单灯</v>
      </c>
      <c r="H50" s="10" t="str">
        <f>IFERROR(__xludf.DUMMYFUNCTION("GOOGLETRANSLATE(E50,""en"",""fr"")"),"Lumière de menu de navigation")</f>
        <v>Lumière de menu de navigation</v>
      </c>
      <c r="I50" s="10" t="str">
        <f>IFERROR(__xludf.DUMMYFUNCTION("GOOGLETRANSLATE(E50,""en"",""de"")"),"Navigationsmenü Licht")</f>
        <v>Navigationsmenü Licht</v>
      </c>
    </row>
    <row r="51">
      <c r="A51" s="9" t="s">
        <v>9</v>
      </c>
      <c r="B51" s="9" t="s">
        <v>108</v>
      </c>
      <c r="C51" s="9" t="s">
        <v>82</v>
      </c>
      <c r="D51" s="9" t="s">
        <v>12</v>
      </c>
      <c r="E51" s="10" t="s">
        <v>109</v>
      </c>
      <c r="F51" s="10" t="str">
        <f>IFERROR(__xludf.DUMMYFUNCTION("GOOGLETRANSLATE(E51,""en"", ""ja"")"),"タブ")</f>
        <v>タブ</v>
      </c>
      <c r="G51" s="10" t="str">
        <f>IFERROR(__xludf.DUMMYFUNCTION("GOOGLETRANSLATE(E51,""en"",""zh-cn"")"),"标签")</f>
        <v>标签</v>
      </c>
      <c r="H51" s="10" t="str">
        <f>IFERROR(__xludf.DUMMYFUNCTION("GOOGLETRANSLATE(E51,""en"",""fr"")"),"Languette")</f>
        <v>Languette</v>
      </c>
      <c r="I51" s="10" t="str">
        <f>IFERROR(__xludf.DUMMYFUNCTION("GOOGLETRANSLATE(E51,""en"",""de"")"),"Tab")</f>
        <v>Tab</v>
      </c>
    </row>
    <row r="52">
      <c r="A52" s="9" t="s">
        <v>9</v>
      </c>
      <c r="B52" s="9" t="s">
        <v>110</v>
      </c>
      <c r="C52" s="9" t="s">
        <v>82</v>
      </c>
      <c r="D52" s="9" t="s">
        <v>12</v>
      </c>
      <c r="E52" s="10" t="s">
        <v>111</v>
      </c>
      <c r="F52" s="10" t="str">
        <f>IFERROR(__xludf.DUMMYFUNCTION("GOOGLETRANSLATE(E52,""en"", ""ja"")"),"木")</f>
        <v>木</v>
      </c>
      <c r="G52" s="10" t="str">
        <f>IFERROR(__xludf.DUMMYFUNCTION("GOOGLETRANSLATE(E52,""en"",""zh-cn"")"),"树")</f>
        <v>树</v>
      </c>
      <c r="H52" s="10" t="str">
        <f>IFERROR(__xludf.DUMMYFUNCTION("GOOGLETRANSLATE(E52,""en"",""fr"")"),"Arbre")</f>
        <v>Arbre</v>
      </c>
      <c r="I52" s="10" t="str">
        <f>IFERROR(__xludf.DUMMYFUNCTION("GOOGLETRANSLATE(E52,""en"",""de"")"),"Baum")</f>
        <v>Baum</v>
      </c>
    </row>
    <row r="53">
      <c r="A53" s="9" t="s">
        <v>9</v>
      </c>
      <c r="B53" s="9" t="s">
        <v>112</v>
      </c>
      <c r="C53" s="9" t="s">
        <v>82</v>
      </c>
      <c r="D53" s="9" t="s">
        <v>12</v>
      </c>
      <c r="E53" s="10" t="s">
        <v>113</v>
      </c>
      <c r="F53" s="10" t="str">
        <f>IFERROR(__xludf.DUMMYFUNCTION("GOOGLETRANSLATE(E53,""en"", ""ja"")"),"ウィザード")</f>
        <v>ウィザード</v>
      </c>
      <c r="G53" s="10" t="str">
        <f>IFERROR(__xludf.DUMMYFUNCTION("GOOGLETRANSLATE(E53,""en"",""zh-cn"")"),"向导")</f>
        <v>向导</v>
      </c>
      <c r="H53" s="10" t="str">
        <f>IFERROR(__xludf.DUMMYFUNCTION("GOOGLETRANSLATE(E53,""en"",""fr"")"),"Magicien")</f>
        <v>Magicien</v>
      </c>
      <c r="I53" s="10" t="str">
        <f>IFERROR(__xludf.DUMMYFUNCTION("GOOGLETRANSLATE(E53,""en"",""de"")"),"Magier")</f>
        <v>Magier</v>
      </c>
    </row>
    <row r="54">
      <c r="A54" s="9" t="s">
        <v>9</v>
      </c>
      <c r="B54" s="9" t="s">
        <v>114</v>
      </c>
      <c r="C54" s="9" t="s">
        <v>82</v>
      </c>
      <c r="D54" s="9" t="s">
        <v>12</v>
      </c>
      <c r="E54" s="10" t="s">
        <v>115</v>
      </c>
      <c r="F54" s="10" t="str">
        <f>IFERROR(__xludf.DUMMYFUNCTION("GOOGLETRANSLATE(E54,""en"", ""ja"")"),"オートコンプリート")</f>
        <v>オートコンプリート</v>
      </c>
      <c r="G54" s="10" t="str">
        <f>IFERROR(__xludf.DUMMYFUNCTION("GOOGLETRANSLATE(E54,""en"",""zh-cn"")"),"自动完成")</f>
        <v>自动完成</v>
      </c>
      <c r="H54" s="10" t="str">
        <f>IFERROR(__xludf.DUMMYFUNCTION("GOOGLETRANSLATE(E54,""en"",""fr"")"),"Saisie automatique")</f>
        <v>Saisie automatique</v>
      </c>
      <c r="I54" s="10" t="str">
        <f>IFERROR(__xludf.DUMMYFUNCTION("GOOGLETRANSLATE(E54,""en"",""de"")"),"Automatisch vervollständigt")</f>
        <v>Automatisch vervollständigt</v>
      </c>
    </row>
    <row r="55">
      <c r="A55" s="9" t="s">
        <v>9</v>
      </c>
      <c r="B55" s="9" t="s">
        <v>116</v>
      </c>
      <c r="C55" s="9" t="s">
        <v>82</v>
      </c>
      <c r="D55" s="9" t="s">
        <v>12</v>
      </c>
      <c r="E55" s="10" t="s">
        <v>117</v>
      </c>
      <c r="F55" s="10" t="str">
        <f>IFERROR(__xludf.DUMMYFUNCTION("GOOGLETRANSLATE(E55,""en"", ""ja"")"),"アバター")</f>
        <v>アバター</v>
      </c>
      <c r="G55" s="10" t="str">
        <f>IFERROR(__xludf.DUMMYFUNCTION("GOOGLETRANSLATE(E55,""en"",""zh-cn"")"),"头像")</f>
        <v>头像</v>
      </c>
      <c r="H55" s="10" t="str">
        <f>IFERROR(__xludf.DUMMYFUNCTION("GOOGLETRANSLATE(E55,""en"",""fr"")"),"Avatar")</f>
        <v>Avatar</v>
      </c>
      <c r="I55" s="10" t="str">
        <f>IFERROR(__xludf.DUMMYFUNCTION("GOOGLETRANSLATE(E55,""en"",""de"")"),"Benutzerbild")</f>
        <v>Benutzerbild</v>
      </c>
    </row>
    <row r="56">
      <c r="A56" s="9" t="s">
        <v>9</v>
      </c>
      <c r="B56" s="9" t="s">
        <v>118</v>
      </c>
      <c r="C56" s="9" t="s">
        <v>82</v>
      </c>
      <c r="D56" s="9" t="s">
        <v>12</v>
      </c>
      <c r="E56" s="10" t="s">
        <v>119</v>
      </c>
      <c r="F56" s="10" t="str">
        <f>IFERROR(__xludf.DUMMYFUNCTION("GOOGLETRANSLATE(E56,""en"", ""ja"")"),"チェックボックス")</f>
        <v>チェックボックス</v>
      </c>
      <c r="G56" s="10" t="str">
        <f>IFERROR(__xludf.DUMMYFUNCTION("GOOGLETRANSLATE(E56,""en"",""zh-cn"")"),"复选框")</f>
        <v>复选框</v>
      </c>
      <c r="H56" s="10" t="str">
        <f>IFERROR(__xludf.DUMMYFUNCTION("GOOGLETRANSLATE(E56,""en"",""fr"")"),"Cocher")</f>
        <v>Cocher</v>
      </c>
      <c r="I56" s="10" t="str">
        <f>IFERROR(__xludf.DUMMYFUNCTION("GOOGLETRANSLATE(E56,""en"",""de"")"),"Kontrollkästchen")</f>
        <v>Kontrollkästchen</v>
      </c>
    </row>
    <row r="57">
      <c r="A57" s="9" t="s">
        <v>9</v>
      </c>
      <c r="B57" s="9" t="s">
        <v>120</v>
      </c>
      <c r="C57" s="9" t="s">
        <v>82</v>
      </c>
      <c r="D57" s="9" t="s">
        <v>12</v>
      </c>
      <c r="E57" s="10" t="s">
        <v>121</v>
      </c>
      <c r="F57" s="10" t="str">
        <f>IFERROR(__xludf.DUMMYFUNCTION("GOOGLETRANSLATE(E57,""en"", ""ja"")"),"デートピッカー")</f>
        <v>デートピッカー</v>
      </c>
      <c r="G57" s="10" t="str">
        <f>IFERROR(__xludf.DUMMYFUNCTION("GOOGLETRANSLATE(E57,""en"",""zh-cn"")"),"日期选择器")</f>
        <v>日期选择器</v>
      </c>
      <c r="H57" s="10" t="str">
        <f>IFERROR(__xludf.DUMMYFUNCTION("GOOGLETRANSLATE(E57,""en"",""fr"")"),"Sélecteur de date")</f>
        <v>Sélecteur de date</v>
      </c>
      <c r="I57" s="10" t="str">
        <f>IFERROR(__xludf.DUMMYFUNCTION("GOOGLETRANSLATE(E57,""en"",""de"")"),"Datumsauswahl")</f>
        <v>Datumsauswahl</v>
      </c>
    </row>
    <row r="58">
      <c r="A58" s="9" t="s">
        <v>9</v>
      </c>
      <c r="B58" s="9" t="s">
        <v>122</v>
      </c>
      <c r="C58" s="9" t="s">
        <v>82</v>
      </c>
      <c r="D58" s="9" t="s">
        <v>12</v>
      </c>
      <c r="E58" s="10" t="s">
        <v>123</v>
      </c>
      <c r="F58" s="10" t="str">
        <f>IFERROR(__xludf.DUMMYFUNCTION("GOOGLETRANSLATE(E58,""en"", ""ja"")"),"エキスパンダー")</f>
        <v>エキスパンダー</v>
      </c>
      <c r="G58" s="10" t="str">
        <f>IFERROR(__xludf.DUMMYFUNCTION("GOOGLETRANSLATE(E58,""en"",""zh-cn"")"),"扩展器")</f>
        <v>扩展器</v>
      </c>
      <c r="H58" s="10" t="str">
        <f>IFERROR(__xludf.DUMMYFUNCTION("GOOGLETRANSLATE(E58,""en"",""fr"")"),"Extenseur")</f>
        <v>Extenseur</v>
      </c>
      <c r="I58" s="10" t="str">
        <f>IFERROR(__xludf.DUMMYFUNCTION("GOOGLETRANSLATE(E58,""en"",""de"")"),"Expander")</f>
        <v>Expander</v>
      </c>
    </row>
    <row r="59">
      <c r="A59" s="9" t="s">
        <v>9</v>
      </c>
      <c r="B59" s="9" t="s">
        <v>124</v>
      </c>
      <c r="C59" s="9" t="s">
        <v>82</v>
      </c>
      <c r="D59" s="9" t="s">
        <v>12</v>
      </c>
      <c r="E59" s="10" t="s">
        <v>125</v>
      </c>
      <c r="F59" s="10" t="str">
        <f>IFERROR(__xludf.DUMMYFUNCTION("GOOGLETRANSLATE(E59,""en"", ""ja"")"),"ファイルアップローダー")</f>
        <v>ファイルアップローダー</v>
      </c>
      <c r="G59" s="10" t="str">
        <f>IFERROR(__xludf.DUMMYFUNCTION("GOOGLETRANSLATE(E59,""en"",""zh-cn"")"),"文件上传器")</f>
        <v>文件上传器</v>
      </c>
      <c r="H59" s="10" t="str">
        <f>IFERROR(__xludf.DUMMYFUNCTION("GOOGLETRANSLATE(E59,""en"",""fr"")"),"Téléchargeur de fichiers")</f>
        <v>Téléchargeur de fichiers</v>
      </c>
      <c r="I59" s="10" t="str">
        <f>IFERROR(__xludf.DUMMYFUNCTION("GOOGLETRANSLATE(E59,""en"",""de"")"),"Datei -Uploader")</f>
        <v>Datei -Uploader</v>
      </c>
    </row>
    <row r="60">
      <c r="A60" s="9" t="s">
        <v>9</v>
      </c>
      <c r="B60" s="9" t="s">
        <v>42</v>
      </c>
      <c r="C60" s="9" t="s">
        <v>82</v>
      </c>
      <c r="D60" s="9" t="s">
        <v>12</v>
      </c>
      <c r="E60" s="10" t="s">
        <v>43</v>
      </c>
      <c r="F60" s="10" t="str">
        <f>IFERROR(__xludf.DUMMYFUNCTION("GOOGLETRANSLATE(E60,""en"", ""ja"")"),"入力")</f>
        <v>入力</v>
      </c>
      <c r="G60" s="10" t="str">
        <f>IFERROR(__xludf.DUMMYFUNCTION("GOOGLETRANSLATE(E60,""en"",""zh-cn"")"),"输入")</f>
        <v>输入</v>
      </c>
      <c r="H60" s="10" t="str">
        <f>IFERROR(__xludf.DUMMYFUNCTION("GOOGLETRANSLATE(E60,""en"",""fr"")"),"Saisir")</f>
        <v>Saisir</v>
      </c>
      <c r="I60" s="10" t="str">
        <f>IFERROR(__xludf.DUMMYFUNCTION("GOOGLETRANSLATE(E60,""en"",""de"")"),"Eingang")</f>
        <v>Eingang</v>
      </c>
    </row>
    <row r="61">
      <c r="A61" s="9" t="s">
        <v>9</v>
      </c>
      <c r="B61" s="9" t="s">
        <v>126</v>
      </c>
      <c r="C61" s="9" t="s">
        <v>82</v>
      </c>
      <c r="D61" s="9" t="s">
        <v>12</v>
      </c>
      <c r="E61" s="10" t="s">
        <v>127</v>
      </c>
      <c r="F61" s="10" t="str">
        <f>IFERROR(__xludf.DUMMYFUNCTION("GOOGLETRANSLATE(E61,""en"", ""ja"")"),"ピッカーのピッカー")</f>
        <v>ピッカーのピッカー</v>
      </c>
      <c r="G61" s="10" t="str">
        <f>IFERROR(__xludf.DUMMYFUNCTION("GOOGLETRANSLATE(E61,""en"",""zh-cn"")"),"人选择者")</f>
        <v>人选择者</v>
      </c>
      <c r="H61" s="10" t="str">
        <f>IFERROR(__xludf.DUMMYFUNCTION("GOOGLETRANSLATE(E61,""en"",""fr"")"),"Cueilleur de personnes")</f>
        <v>Cueilleur de personnes</v>
      </c>
      <c r="I61" s="10" t="str">
        <f>IFERROR(__xludf.DUMMYFUNCTION("GOOGLETRANSLATE(E61,""en"",""de"")"),"People Picker")</f>
        <v>People Picker</v>
      </c>
    </row>
    <row r="62">
      <c r="A62" s="9" t="s">
        <v>9</v>
      </c>
      <c r="B62" s="9" t="s">
        <v>128</v>
      </c>
      <c r="C62" s="9" t="s">
        <v>82</v>
      </c>
      <c r="D62" s="9" t="s">
        <v>12</v>
      </c>
      <c r="E62" s="10" t="s">
        <v>129</v>
      </c>
      <c r="F62" s="10" t="str">
        <f>IFERROR(__xludf.DUMMYFUNCTION("GOOGLETRANSLATE(E62,""en"", ""ja"")"),"ラジオボタン")</f>
        <v>ラジオボタン</v>
      </c>
      <c r="G62" s="10" t="str">
        <f>IFERROR(__xludf.DUMMYFUNCTION("GOOGLETRANSLATE(E62,""en"",""zh-cn"")"),"单选按钮")</f>
        <v>单选按钮</v>
      </c>
      <c r="H62" s="10" t="str">
        <f>IFERROR(__xludf.DUMMYFUNCTION("GOOGLETRANSLATE(E62,""en"",""fr"")"),"Bouton radio")</f>
        <v>Bouton radio</v>
      </c>
      <c r="I62" s="10" t="str">
        <f>IFERROR(__xludf.DUMMYFUNCTION("GOOGLETRANSLATE(E62,""en"",""de"")"),"Radio knopf")</f>
        <v>Radio knopf</v>
      </c>
    </row>
    <row r="63">
      <c r="A63" s="9" t="s">
        <v>9</v>
      </c>
      <c r="B63" s="9" t="s">
        <v>130</v>
      </c>
      <c r="C63" s="9" t="s">
        <v>82</v>
      </c>
      <c r="D63" s="9" t="s">
        <v>12</v>
      </c>
      <c r="E63" s="10" t="s">
        <v>131</v>
      </c>
      <c r="F63" s="10" t="str">
        <f>IFERROR(__xludf.DUMMYFUNCTION("GOOGLETRANSLATE(E63,""en"", ""ja"")"),"選択する")</f>
        <v>選択する</v>
      </c>
      <c r="G63" s="10" t="str">
        <f>IFERROR(__xludf.DUMMYFUNCTION("GOOGLETRANSLATE(E63,""en"",""zh-cn"")"),"选择")</f>
        <v>选择</v>
      </c>
      <c r="H63" s="10" t="str">
        <f>IFERROR(__xludf.DUMMYFUNCTION("GOOGLETRANSLATE(E63,""en"",""fr"")"),"Sélectionner")</f>
        <v>Sélectionner</v>
      </c>
      <c r="I63" s="10" t="str">
        <f>IFERROR(__xludf.DUMMYFUNCTION("GOOGLETRANSLATE(E63,""en"",""de"")"),"Wählen")</f>
        <v>Wählen</v>
      </c>
    </row>
    <row r="64">
      <c r="A64" s="9" t="s">
        <v>9</v>
      </c>
      <c r="B64" s="9" t="s">
        <v>132</v>
      </c>
      <c r="C64" s="9" t="s">
        <v>82</v>
      </c>
      <c r="D64" s="9" t="s">
        <v>12</v>
      </c>
      <c r="E64" s="10" t="s">
        <v>133</v>
      </c>
      <c r="F64" s="10" t="str">
        <f>IFERROR(__xludf.DUMMYFUNCTION("GOOGLETRANSLATE(E64,""en"", ""ja"")"),"スイッチ")</f>
        <v>スイッチ</v>
      </c>
      <c r="G64" s="10" t="str">
        <f>IFERROR(__xludf.DUMMYFUNCTION("GOOGLETRANSLATE(E64,""en"",""zh-cn"")"),"转变")</f>
        <v>转变</v>
      </c>
      <c r="H64" s="10" t="str">
        <f>IFERROR(__xludf.DUMMYFUNCTION("GOOGLETRANSLATE(E64,""en"",""fr"")"),"Changer")</f>
        <v>Changer</v>
      </c>
      <c r="I64" s="10" t="str">
        <f>IFERROR(__xludf.DUMMYFUNCTION("GOOGLETRANSLATE(E64,""en"",""de"")"),"Schalten")</f>
        <v>Schalten</v>
      </c>
    </row>
    <row r="65">
      <c r="A65" s="9" t="s">
        <v>9</v>
      </c>
      <c r="B65" s="9" t="s">
        <v>134</v>
      </c>
      <c r="C65" s="9" t="s">
        <v>82</v>
      </c>
      <c r="D65" s="9" t="s">
        <v>12</v>
      </c>
      <c r="E65" s="10" t="s">
        <v>135</v>
      </c>
      <c r="F65" s="10" t="str">
        <f>IFERROR(__xludf.DUMMYFUNCTION("GOOGLETRANSLATE(E65,""en"", ""ja"")"),"時点")</f>
        <v>時点</v>
      </c>
      <c r="G65" s="10" t="str">
        <f>IFERROR(__xludf.DUMMYFUNCTION("GOOGLETRANSLATE(E65,""en"",""zh-cn"")"),"钟表")</f>
        <v>钟表</v>
      </c>
      <c r="H65" s="10" t="str">
        <f>IFERROR(__xludf.DUMMYFUNCTION("GOOGLETRANSLATE(E65,""en"",""fr"")"),"Timepicker")</f>
        <v>Timepicker</v>
      </c>
      <c r="I65" s="10" t="str">
        <f>IFERROR(__xludf.DUMMYFUNCTION("GOOGLETRANSLATE(E65,""en"",""de"")"),"TimePicker")</f>
        <v>TimePicker</v>
      </c>
    </row>
    <row r="66">
      <c r="A66" s="9" t="s">
        <v>9</v>
      </c>
      <c r="B66" s="9" t="s">
        <v>136</v>
      </c>
      <c r="C66" s="9" t="s">
        <v>82</v>
      </c>
      <c r="D66" s="9" t="s">
        <v>12</v>
      </c>
      <c r="E66" s="10" t="s">
        <v>137</v>
      </c>
      <c r="F66" s="10" t="str">
        <f>IFERROR(__xludf.DUMMYFUNCTION("GOOGLETRANSLATE(E66,""en"", ""ja"")"),"カレンダー")</f>
        <v>カレンダー</v>
      </c>
      <c r="G66" s="10" t="str">
        <f>IFERROR(__xludf.DUMMYFUNCTION("GOOGLETRANSLATE(E66,""en"",""zh-cn"")"),"日历")</f>
        <v>日历</v>
      </c>
      <c r="H66" s="10" t="str">
        <f>IFERROR(__xludf.DUMMYFUNCTION("GOOGLETRANSLATE(E66,""en"",""fr"")"),"Calendrier")</f>
        <v>Calendrier</v>
      </c>
      <c r="I66" s="10" t="str">
        <f>IFERROR(__xludf.DUMMYFUNCTION("GOOGLETRANSLATE(E66,""en"",""de"")"),"Kalender")</f>
        <v>Kalender</v>
      </c>
    </row>
    <row r="67">
      <c r="A67" s="9" t="s">
        <v>9</v>
      </c>
      <c r="B67" s="9" t="s">
        <v>138</v>
      </c>
      <c r="C67" s="9" t="s">
        <v>82</v>
      </c>
      <c r="D67" s="9" t="s">
        <v>12</v>
      </c>
      <c r="E67" s="10" t="s">
        <v>139</v>
      </c>
      <c r="F67" s="10" t="str">
        <f>IFERROR(__xludf.DUMMYFUNCTION("GOOGLETRANSLATE(E67,""en"", ""ja"")"),"カルーセル")</f>
        <v>カルーセル</v>
      </c>
      <c r="G67" s="10" t="str">
        <f>IFERROR(__xludf.DUMMYFUNCTION("GOOGLETRANSLATE(E67,""en"",""zh-cn"")"),"轮播")</f>
        <v>轮播</v>
      </c>
      <c r="H67" s="10" t="str">
        <f>IFERROR(__xludf.DUMMYFUNCTION("GOOGLETRANSLATE(E67,""en"",""fr"")"),"Carrousel")</f>
        <v>Carrousel</v>
      </c>
      <c r="I67" s="10" t="str">
        <f>IFERROR(__xludf.DUMMYFUNCTION("GOOGLETRANSLATE(E67,""en"",""de"")"),"Karussell")</f>
        <v>Karussell</v>
      </c>
    </row>
    <row r="68">
      <c r="A68" s="9" t="s">
        <v>9</v>
      </c>
      <c r="B68" s="9" t="s">
        <v>140</v>
      </c>
      <c r="C68" s="9" t="s">
        <v>82</v>
      </c>
      <c r="D68" s="9" t="s">
        <v>12</v>
      </c>
      <c r="E68" s="10" t="s">
        <v>141</v>
      </c>
      <c r="F68" s="10" t="str">
        <f>IFERROR(__xludf.DUMMYFUNCTION("GOOGLETRANSLATE(E68,""en"", ""ja"")"),"フィルター")</f>
        <v>フィルター</v>
      </c>
      <c r="G68" s="10" t="str">
        <f>IFERROR(__xludf.DUMMYFUNCTION("GOOGLETRANSLATE(E68,""en"",""zh-cn"")"),"过滤器")</f>
        <v>过滤器</v>
      </c>
      <c r="H68" s="10" t="str">
        <f>IFERROR(__xludf.DUMMYFUNCTION("GOOGLETRANSLATE(E68,""en"",""fr"")"),"Filtres")</f>
        <v>Filtres</v>
      </c>
      <c r="I68" s="10" t="str">
        <f>IFERROR(__xludf.DUMMYFUNCTION("GOOGLETRANSLATE(E68,""en"",""de"")"),"Filter")</f>
        <v>Filter</v>
      </c>
    </row>
    <row r="69">
      <c r="A69" s="9" t="s">
        <v>9</v>
      </c>
      <c r="B69" s="9" t="s">
        <v>142</v>
      </c>
      <c r="C69" s="9" t="s">
        <v>82</v>
      </c>
      <c r="D69" s="9" t="s">
        <v>12</v>
      </c>
      <c r="E69" s="10" t="s">
        <v>143</v>
      </c>
      <c r="F69" s="10" t="str">
        <f>IFERROR(__xludf.DUMMYFUNCTION("GOOGLETRANSLATE(E69,""en"", ""ja"")"),"ページネーション")</f>
        <v>ページネーション</v>
      </c>
      <c r="G69" s="10" t="str">
        <f>IFERROR(__xludf.DUMMYFUNCTION("GOOGLETRANSLATE(E69,""en"",""zh-cn"")"),"分页")</f>
        <v>分页</v>
      </c>
      <c r="H69" s="10" t="str">
        <f>IFERROR(__xludf.DUMMYFUNCTION("GOOGLETRANSLATE(E69,""en"",""fr"")"),"Pagination")</f>
        <v>Pagination</v>
      </c>
      <c r="I69" s="10" t="str">
        <f>IFERROR(__xludf.DUMMYFUNCTION("GOOGLETRANSLATE(E69,""en"",""de"")"),"Seitennummerierung")</f>
        <v>Seitennummerierung</v>
      </c>
    </row>
    <row r="70">
      <c r="A70" s="9" t="s">
        <v>9</v>
      </c>
      <c r="B70" s="9" t="s">
        <v>144</v>
      </c>
      <c r="C70" s="9" t="s">
        <v>82</v>
      </c>
      <c r="D70" s="9" t="s">
        <v>12</v>
      </c>
      <c r="E70" s="10" t="s">
        <v>145</v>
      </c>
      <c r="F70" s="10" t="str">
        <f>IFERROR(__xludf.DUMMYFUNCTION("GOOGLETRANSLATE(E70,""en"", ""ja"")"),"テーブル")</f>
        <v>テーブル</v>
      </c>
      <c r="G70" s="10" t="str">
        <f>IFERROR(__xludf.DUMMYFUNCTION("GOOGLETRANSLATE(E70,""en"",""zh-cn"")"),"桌子")</f>
        <v>桌子</v>
      </c>
      <c r="H70" s="10" t="str">
        <f>IFERROR(__xludf.DUMMYFUNCTION("GOOGLETRANSLATE(E70,""en"",""fr"")"),"Tableau")</f>
        <v>Tableau</v>
      </c>
      <c r="I70" s="10" t="str">
        <f>IFERROR(__xludf.DUMMYFUNCTION("GOOGLETRANSLATE(E70,""en"",""de"")"),"Tisch")</f>
        <v>Tisch</v>
      </c>
    </row>
    <row r="71">
      <c r="A71" s="9" t="s">
        <v>9</v>
      </c>
      <c r="B71" s="9" t="s">
        <v>146</v>
      </c>
      <c r="C71" s="9" t="s">
        <v>82</v>
      </c>
      <c r="D71" s="9" t="s">
        <v>12</v>
      </c>
      <c r="E71" s="10" t="s">
        <v>147</v>
      </c>
      <c r="F71" s="10" t="str">
        <f>IFERROR(__xludf.DUMMYFUNCTION("GOOGLETRANSLATE(E71,""en"", ""ja"")"),"ツールチップ")</f>
        <v>ツールチップ</v>
      </c>
      <c r="G71" s="10" t="str">
        <f>IFERROR(__xludf.DUMMYFUNCTION("GOOGLETRANSLATE(E71,""en"",""zh-cn"")"),"工具提示")</f>
        <v>工具提示</v>
      </c>
      <c r="H71" s="10" t="str">
        <f>IFERROR(__xludf.DUMMYFUNCTION("GOOGLETRANSLATE(E71,""en"",""fr"")"),"Infractions")</f>
        <v>Infractions</v>
      </c>
      <c r="I71" s="10" t="str">
        <f>IFERROR(__xludf.DUMMYFUNCTION("GOOGLETRANSLATE(E71,""en"",""de"")"),"Tooltips")</f>
        <v>Tooltips</v>
      </c>
    </row>
    <row r="72">
      <c r="A72" s="9" t="s">
        <v>9</v>
      </c>
      <c r="B72" s="9" t="s">
        <v>148</v>
      </c>
      <c r="C72" s="9" t="s">
        <v>82</v>
      </c>
      <c r="D72" s="9" t="s">
        <v>12</v>
      </c>
      <c r="E72" s="10" t="s">
        <v>149</v>
      </c>
      <c r="F72" s="10" t="str">
        <f>IFERROR(__xludf.DUMMYFUNCTION("GOOGLETRANSLATE(E72,""en"", ""ja"")"),"メッセージ")</f>
        <v>メッセージ</v>
      </c>
      <c r="G72" s="10" t="str">
        <f>IFERROR(__xludf.DUMMYFUNCTION("GOOGLETRANSLATE(E72,""en"",""zh-cn"")"),"信息")</f>
        <v>信息</v>
      </c>
      <c r="H72" s="10" t="str">
        <f>IFERROR(__xludf.DUMMYFUNCTION("GOOGLETRANSLATE(E72,""en"",""fr"")"),"Message")</f>
        <v>Message</v>
      </c>
      <c r="I72" s="10" t="str">
        <f>IFERROR(__xludf.DUMMYFUNCTION("GOOGLETRANSLATE(E72,""en"",""de"")"),"Nachricht")</f>
        <v>Nachricht</v>
      </c>
    </row>
    <row r="73">
      <c r="A73" s="9" t="s">
        <v>9</v>
      </c>
      <c r="B73" s="9" t="s">
        <v>150</v>
      </c>
      <c r="C73" s="9" t="s">
        <v>82</v>
      </c>
      <c r="D73" s="9" t="s">
        <v>12</v>
      </c>
      <c r="E73" s="10" t="s">
        <v>151</v>
      </c>
      <c r="F73" s="10" t="str">
        <f>IFERROR(__xludf.DUMMYFUNCTION("GOOGLETRANSLATE(E73,""en"", ""ja"")"),"通知")</f>
        <v>通知</v>
      </c>
      <c r="G73" s="10" t="str">
        <f>IFERROR(__xludf.DUMMYFUNCTION("GOOGLETRANSLATE(E73,""en"",""zh-cn"")"),"通知")</f>
        <v>通知</v>
      </c>
      <c r="H73" s="10" t="str">
        <f>IFERROR(__xludf.DUMMYFUNCTION("GOOGLETRANSLATE(E73,""en"",""fr"")"),"Notification")</f>
        <v>Notification</v>
      </c>
      <c r="I73" s="10" t="str">
        <f>IFERROR(__xludf.DUMMYFUNCTION("GOOGLETRANSLATE(E73,""en"",""de"")"),"Benachrichtigung")</f>
        <v>Benachrichtigung</v>
      </c>
    </row>
    <row r="74">
      <c r="A74" s="9" t="s">
        <v>9</v>
      </c>
      <c r="B74" s="9" t="s">
        <v>152</v>
      </c>
      <c r="C74" s="9" t="s">
        <v>82</v>
      </c>
      <c r="D74" s="9" t="s">
        <v>12</v>
      </c>
      <c r="E74" s="10" t="s">
        <v>153</v>
      </c>
      <c r="F74" s="10" t="str">
        <f>IFERROR(__xludf.DUMMYFUNCTION("GOOGLETRANSLATE(E74,""en"", ""ja"")"),"ダイアログ")</f>
        <v>ダイアログ</v>
      </c>
      <c r="G74" s="10" t="str">
        <f>IFERROR(__xludf.DUMMYFUNCTION("GOOGLETRANSLATE(E74,""en"",""zh-cn"")"),"对话")</f>
        <v>对话</v>
      </c>
      <c r="H74" s="10" t="str">
        <f>IFERROR(__xludf.DUMMYFUNCTION("GOOGLETRANSLATE(E74,""en"",""fr"")"),"Dialogue")</f>
        <v>Dialogue</v>
      </c>
      <c r="I74" s="10" t="str">
        <f>IFERROR(__xludf.DUMMYFUNCTION("GOOGLETRANSLATE(E74,""en"",""de"")"),"Dialog")</f>
        <v>Dialog</v>
      </c>
    </row>
    <row r="75">
      <c r="A75" s="9" t="s">
        <v>9</v>
      </c>
      <c r="B75" s="9" t="s">
        <v>154</v>
      </c>
      <c r="C75" s="9" t="s">
        <v>82</v>
      </c>
      <c r="D75" s="9" t="s">
        <v>12</v>
      </c>
      <c r="E75" s="10" t="s">
        <v>155</v>
      </c>
      <c r="F75" s="10" t="str">
        <f>IFERROR(__xludf.DUMMYFUNCTION("GOOGLETRANSLATE(E75,""en"", ""ja"")"),"モーダル")</f>
        <v>モーダル</v>
      </c>
      <c r="G75" s="10" t="str">
        <f>IFERROR(__xludf.DUMMYFUNCTION("GOOGLETRANSLATE(E75,""en"",""zh-cn"")"),"模态")</f>
        <v>模态</v>
      </c>
      <c r="H75" s="10" t="str">
        <f>IFERROR(__xludf.DUMMYFUNCTION("GOOGLETRANSLATE(E75,""en"",""fr"")"),"Modal")</f>
        <v>Modal</v>
      </c>
      <c r="I75" s="10" t="str">
        <f>IFERROR(__xludf.DUMMYFUNCTION("GOOGLETRANSLATE(E75,""en"",""de"")"),"Modal")</f>
        <v>Modal</v>
      </c>
    </row>
    <row r="76">
      <c r="A76" s="9" t="s">
        <v>9</v>
      </c>
      <c r="B76" s="9" t="s">
        <v>44</v>
      </c>
      <c r="C76" s="9" t="s">
        <v>82</v>
      </c>
      <c r="D76" s="9" t="s">
        <v>12</v>
      </c>
      <c r="E76" s="10" t="s">
        <v>45</v>
      </c>
      <c r="F76" s="10" t="str">
        <f>IFERROR(__xludf.DUMMYFUNCTION("GOOGLETRANSLATE(E76,""en"", ""ja"")"),"読み込み")</f>
        <v>読み込み</v>
      </c>
      <c r="G76" s="10" t="str">
        <f>IFERROR(__xludf.DUMMYFUNCTION("GOOGLETRANSLATE(E76,""en"",""zh-cn"")"),"加载中")</f>
        <v>加载中</v>
      </c>
      <c r="H76" s="10" t="str">
        <f>IFERROR(__xludf.DUMMYFUNCTION("GOOGLETRANSLATE(E76,""en"",""fr"")"),"Chargement")</f>
        <v>Chargement</v>
      </c>
      <c r="I76" s="10" t="str">
        <f>IFERROR(__xludf.DUMMYFUNCTION("GOOGLETRANSLATE(E76,""en"",""de"")"),"Wird geladen")</f>
        <v>Wird geladen</v>
      </c>
    </row>
    <row r="77">
      <c r="A77" s="9" t="s">
        <v>9</v>
      </c>
      <c r="B77" s="9" t="s">
        <v>156</v>
      </c>
      <c r="C77" s="9" t="s">
        <v>82</v>
      </c>
      <c r="D77" s="9" t="s">
        <v>12</v>
      </c>
      <c r="E77" s="10" t="s">
        <v>157</v>
      </c>
      <c r="F77" s="10" t="str">
        <f>IFERROR(__xludf.DUMMYFUNCTION("GOOGLETRANSLATE(E77,""en"", ""ja"")"),"パネル")</f>
        <v>パネル</v>
      </c>
      <c r="G77" s="10" t="str">
        <f>IFERROR(__xludf.DUMMYFUNCTION("GOOGLETRANSLATE(E77,""en"",""zh-cn"")"),"控制板")</f>
        <v>控制板</v>
      </c>
      <c r="H77" s="10" t="str">
        <f>IFERROR(__xludf.DUMMYFUNCTION("GOOGLETRANSLATE(E77,""en"",""fr"")"),"Panneau")</f>
        <v>Panneau</v>
      </c>
      <c r="I77" s="10" t="str">
        <f>IFERROR(__xludf.DUMMYFUNCTION("GOOGLETRANSLATE(E77,""en"",""de"")"),"Panel")</f>
        <v>Panel</v>
      </c>
    </row>
    <row r="78">
      <c r="A78" s="9" t="s">
        <v>9</v>
      </c>
      <c r="B78" s="9" t="s">
        <v>158</v>
      </c>
      <c r="C78" s="9" t="s">
        <v>82</v>
      </c>
      <c r="D78" s="9" t="s">
        <v>12</v>
      </c>
      <c r="E78" s="10" t="s">
        <v>159</v>
      </c>
      <c r="F78" s="10" t="str">
        <f>IFERROR(__xludf.DUMMYFUNCTION("GOOGLETRANSLATE(E78,""en"", ""ja"")"),"ポップオーバー")</f>
        <v>ポップオーバー</v>
      </c>
      <c r="G78" s="10" t="str">
        <f>IFERROR(__xludf.DUMMYFUNCTION("GOOGLETRANSLATE(E78,""en"",""zh-cn"")"),"弹出")</f>
        <v>弹出</v>
      </c>
      <c r="H78" s="10" t="str">
        <f>IFERROR(__xludf.DUMMYFUNCTION("GOOGLETRANSLATE(E78,""en"",""fr"")"),"Sautissement")</f>
        <v>Sautissement</v>
      </c>
      <c r="I78" s="10" t="str">
        <f>IFERROR(__xludf.DUMMYFUNCTION("GOOGLETRANSLATE(E78,""en"",""de"")"),"Popover")</f>
        <v>Popover</v>
      </c>
    </row>
    <row r="79">
      <c r="A79" s="9" t="s">
        <v>9</v>
      </c>
      <c r="B79" s="9" t="s">
        <v>160</v>
      </c>
      <c r="C79" s="9" t="s">
        <v>82</v>
      </c>
      <c r="D79" s="9" t="s">
        <v>12</v>
      </c>
      <c r="E79" s="10" t="s">
        <v>161</v>
      </c>
      <c r="F79" s="10" t="str">
        <f>IFERROR(__xludf.DUMMYFUNCTION("GOOGLETRANSLATE(E79,""en"", ""ja"")"),"進捗")</f>
        <v>進捗</v>
      </c>
      <c r="G79" s="10" t="str">
        <f>IFERROR(__xludf.DUMMYFUNCTION("GOOGLETRANSLATE(E79,""en"",""zh-cn"")"),"进步")</f>
        <v>进步</v>
      </c>
      <c r="H79" s="10" t="str">
        <f>IFERROR(__xludf.DUMMYFUNCTION("GOOGLETRANSLATE(E79,""en"",""fr"")"),"Progrès")</f>
        <v>Progrès</v>
      </c>
      <c r="I79" s="10" t="str">
        <f>IFERROR(__xludf.DUMMYFUNCTION("GOOGLETRANSLATE(E79,""en"",""de"")"),"Fortschritt")</f>
        <v>Fortschritt</v>
      </c>
    </row>
    <row r="80">
      <c r="A80" s="9" t="s">
        <v>9</v>
      </c>
      <c r="B80" s="9" t="s">
        <v>162</v>
      </c>
      <c r="C80" s="9" t="s">
        <v>82</v>
      </c>
      <c r="D80" s="9" t="s">
        <v>12</v>
      </c>
      <c r="E80" s="10" t="s">
        <v>163</v>
      </c>
      <c r="F80" s="10" t="str">
        <f>IFERROR(__xludf.DUMMYFUNCTION("GOOGLETRANSLATE(E80,""en"", ""ja"")"),"ワッフル")</f>
        <v>ワッフル</v>
      </c>
      <c r="G80" s="10" t="str">
        <f>IFERROR(__xludf.DUMMYFUNCTION("GOOGLETRANSLATE(E80,""en"",""zh-cn"")"),"胡扯")</f>
        <v>胡扯</v>
      </c>
      <c r="H80" s="10" t="str">
        <f>IFERROR(__xludf.DUMMYFUNCTION("GOOGLETRANSLATE(E80,""en"",""fr"")"),"Gaufre")</f>
        <v>Gaufre</v>
      </c>
      <c r="I80" s="10" t="str">
        <f>IFERROR(__xludf.DUMMYFUNCTION("GOOGLETRANSLATE(E80,""en"",""de"")"),"Waffel")</f>
        <v>Waffel</v>
      </c>
    </row>
    <row r="81">
      <c r="A81" s="9" t="s">
        <v>9</v>
      </c>
      <c r="B81" s="9" t="s">
        <v>164</v>
      </c>
      <c r="C81" s="9" t="s">
        <v>82</v>
      </c>
      <c r="D81" s="9" t="s">
        <v>12</v>
      </c>
      <c r="E81" s="10" t="s">
        <v>165</v>
      </c>
      <c r="F81" s="10" t="str">
        <f>IFERROR(__xludf.DUMMYFUNCTION("GOOGLETRANSLATE(E81,""en"", ""ja"")"),"アクティビティタイムライン")</f>
        <v>アクティビティタイムライン</v>
      </c>
      <c r="G81" s="10" t="str">
        <f>IFERROR(__xludf.DUMMYFUNCTION("GOOGLETRANSLATE(E81,""en"",""zh-cn"")"),"活动时间表")</f>
        <v>活动时间表</v>
      </c>
      <c r="H81" s="10" t="str">
        <f>IFERROR(__xludf.DUMMYFUNCTION("GOOGLETRANSLATE(E81,""en"",""fr"")"),"Chronologie de l'activité")</f>
        <v>Chronologie de l'activité</v>
      </c>
      <c r="I81" s="10" t="str">
        <f>IFERROR(__xludf.DUMMYFUNCTION("GOOGLETRANSLATE(E81,""en"",""de"")"),"Aktivitätszeitleiste")</f>
        <v>Aktivitätszeitleiste</v>
      </c>
    </row>
    <row r="82">
      <c r="A82" s="9" t="s">
        <v>9</v>
      </c>
      <c r="B82" s="9" t="s">
        <v>166</v>
      </c>
      <c r="C82" s="9" t="s">
        <v>82</v>
      </c>
      <c r="D82" s="9" t="s">
        <v>12</v>
      </c>
      <c r="E82" s="10" t="s">
        <v>167</v>
      </c>
      <c r="F82" s="10" t="str">
        <f>IFERROR(__xludf.DUMMYFUNCTION("GOOGLETRANSLATE(E82,""en"", ""ja"")"),"基本")</f>
        <v>基本</v>
      </c>
      <c r="G82" s="10" t="str">
        <f>IFERROR(__xludf.DUMMYFUNCTION("GOOGLETRANSLATE(E82,""en"",""zh-cn"")"),"基本的")</f>
        <v>基本的</v>
      </c>
      <c r="H82" s="10" t="str">
        <f>IFERROR(__xludf.DUMMYFUNCTION("GOOGLETRANSLATE(E82,""en"",""fr"")"),"Basique")</f>
        <v>Basique</v>
      </c>
      <c r="I82" s="10" t="str">
        <f>IFERROR(__xludf.DUMMYFUNCTION("GOOGLETRANSLATE(E82,""en"",""de"")"),"Basic")</f>
        <v>Basic</v>
      </c>
    </row>
    <row r="83">
      <c r="A83" s="9" t="s">
        <v>9</v>
      </c>
      <c r="B83" s="9" t="s">
        <v>168</v>
      </c>
      <c r="C83" s="9" t="s">
        <v>82</v>
      </c>
      <c r="D83" s="9" t="s">
        <v>12</v>
      </c>
      <c r="E83" s="10" t="s">
        <v>169</v>
      </c>
      <c r="F83" s="10" t="str">
        <f>IFERROR(__xludf.DUMMYFUNCTION("GOOGLETRANSLATE(E83,""en"", ""ja"")"),"ナビゲーション")</f>
        <v>ナビゲーション</v>
      </c>
      <c r="G83" s="10" t="str">
        <f>IFERROR(__xludf.DUMMYFUNCTION("GOOGLETRANSLATE(E83,""en"",""zh-cn"")"),"导航")</f>
        <v>导航</v>
      </c>
      <c r="H83" s="10" t="str">
        <f>IFERROR(__xludf.DUMMYFUNCTION("GOOGLETRANSLATE(E83,""en"",""fr"")"),"La navigation")</f>
        <v>La navigation</v>
      </c>
      <c r="I83" s="10" t="str">
        <f>IFERROR(__xludf.DUMMYFUNCTION("GOOGLETRANSLATE(E83,""en"",""de"")"),"Navigation")</f>
        <v>Navigation</v>
      </c>
    </row>
    <row r="84">
      <c r="A84" s="9" t="s">
        <v>9</v>
      </c>
      <c r="B84" s="9" t="s">
        <v>170</v>
      </c>
      <c r="C84" s="9" t="s">
        <v>82</v>
      </c>
      <c r="D84" s="9" t="s">
        <v>12</v>
      </c>
      <c r="E84" s="10" t="s">
        <v>171</v>
      </c>
      <c r="F84" s="10" t="str">
        <f>IFERROR(__xludf.DUMMYFUNCTION("GOOGLETRANSLATE(E84,""en"", ""ja"")"),"形状")</f>
        <v>形状</v>
      </c>
      <c r="G84" s="10" t="str">
        <f>IFERROR(__xludf.DUMMYFUNCTION("GOOGLETRANSLATE(E84,""en"",""zh-cn"")"),"形式")</f>
        <v>形式</v>
      </c>
      <c r="H84" s="10" t="str">
        <f>IFERROR(__xludf.DUMMYFUNCTION("GOOGLETRANSLATE(E84,""en"",""fr"")"),"Formulaire")</f>
        <v>Formulaire</v>
      </c>
      <c r="I84" s="10" t="str">
        <f>IFERROR(__xludf.DUMMYFUNCTION("GOOGLETRANSLATE(E84,""en"",""de"")"),"Bilden")</f>
        <v>Bilden</v>
      </c>
    </row>
    <row r="85">
      <c r="A85" s="9" t="s">
        <v>9</v>
      </c>
      <c r="B85" s="9" t="s">
        <v>172</v>
      </c>
      <c r="C85" s="9" t="s">
        <v>82</v>
      </c>
      <c r="D85" s="9" t="s">
        <v>12</v>
      </c>
      <c r="E85" s="10" t="s">
        <v>173</v>
      </c>
      <c r="F85" s="10" t="str">
        <f>IFERROR(__xludf.DUMMYFUNCTION("GOOGLETRANSLATE(E85,""en"", ""ja"")"),"データ")</f>
        <v>データ</v>
      </c>
      <c r="G85" s="10" t="str">
        <f>IFERROR(__xludf.DUMMYFUNCTION("GOOGLETRANSLATE(E85,""en"",""zh-cn"")"),"数据")</f>
        <v>数据</v>
      </c>
      <c r="H85" s="10" t="str">
        <f>IFERROR(__xludf.DUMMYFUNCTION("GOOGLETRANSLATE(E85,""en"",""fr"")"),"Données")</f>
        <v>Données</v>
      </c>
      <c r="I85" s="10" t="str">
        <f>IFERROR(__xludf.DUMMYFUNCTION("GOOGLETRANSLATE(E85,""en"",""de"")"),"Daten")</f>
        <v>Daten</v>
      </c>
    </row>
    <row r="86">
      <c r="A86" s="9" t="s">
        <v>9</v>
      </c>
      <c r="B86" s="9" t="s">
        <v>174</v>
      </c>
      <c r="C86" s="9" t="s">
        <v>82</v>
      </c>
      <c r="D86" s="9" t="s">
        <v>12</v>
      </c>
      <c r="E86" s="10" t="s">
        <v>175</v>
      </c>
      <c r="F86" s="10" t="str">
        <f>IFERROR(__xludf.DUMMYFUNCTION("GOOGLETRANSLATE(E86,""en"", ""ja"")"),"フィードバック")</f>
        <v>フィードバック</v>
      </c>
      <c r="G86" s="10" t="str">
        <f>IFERROR(__xludf.DUMMYFUNCTION("GOOGLETRANSLATE(E86,""en"",""zh-cn"")"),"反馈")</f>
        <v>反馈</v>
      </c>
      <c r="H86" s="10" t="str">
        <f>IFERROR(__xludf.DUMMYFUNCTION("GOOGLETRANSLATE(E86,""en"",""fr"")"),"Retour")</f>
        <v>Retour</v>
      </c>
      <c r="I86" s="10" t="str">
        <f>IFERROR(__xludf.DUMMYFUNCTION("GOOGLETRANSLATE(E86,""en"",""de"")"),"Rückmeldung")</f>
        <v>Rückmeldung</v>
      </c>
    </row>
    <row r="87">
      <c r="A87" s="9" t="s">
        <v>9</v>
      </c>
      <c r="B87" s="9" t="s">
        <v>176</v>
      </c>
      <c r="C87" s="9" t="s">
        <v>82</v>
      </c>
      <c r="D87" s="9" t="s">
        <v>12</v>
      </c>
      <c r="E87" s="10" t="s">
        <v>177</v>
      </c>
      <c r="F87" s="10" t="str">
        <f>IFERROR(__xludf.DUMMYFUNCTION("GOOGLETRANSLATE(E87,""en"", ""ja"")"),"その他")</f>
        <v>その他</v>
      </c>
      <c r="G87" s="10" t="str">
        <f>IFERROR(__xludf.DUMMYFUNCTION("GOOGLETRANSLATE(E87,""en"",""zh-cn"")"),"其他的")</f>
        <v>其他的</v>
      </c>
      <c r="H87" s="10" t="str">
        <f>IFERROR(__xludf.DUMMYFUNCTION("GOOGLETRANSLATE(E87,""en"",""fr"")"),"Autres")</f>
        <v>Autres</v>
      </c>
      <c r="I87" s="10" t="str">
        <f>IFERROR(__xludf.DUMMYFUNCTION("GOOGLETRANSLATE(E87,""en"",""de"")"),"Andere")</f>
        <v>Andere</v>
      </c>
    </row>
    <row r="88">
      <c r="A88" s="9" t="s">
        <v>9</v>
      </c>
      <c r="B88" s="9" t="s">
        <v>178</v>
      </c>
      <c r="C88" s="9" t="s">
        <v>82</v>
      </c>
      <c r="D88" s="9" t="s">
        <v>12</v>
      </c>
      <c r="E88" s="10" t="s">
        <v>179</v>
      </c>
      <c r="F88" s="10" t="str">
        <f>IFERROR(__xludf.DUMMYFUNCTION("GOOGLETRANSLATE(E88,""en"", ""ja"")"),"生産は確認されていません")</f>
        <v>生産は確認されていません</v>
      </c>
      <c r="G88" s="10" t="str">
        <f>IFERROR(__xludf.DUMMYFUNCTION("GOOGLETRANSLATE(E88,""en"",""zh-cn"")"),"未验证生产")</f>
        <v>未验证生产</v>
      </c>
      <c r="H88" s="10" t="str">
        <f>IFERROR(__xludf.DUMMYFUNCTION("GOOGLETRANSLATE(E88,""en"",""fr"")"),"Pas la production vérifiée")</f>
        <v>Pas la production vérifiée</v>
      </c>
      <c r="I88" s="10" t="str">
        <f>IFERROR(__xludf.DUMMYFUNCTION("GOOGLETRANSLATE(E88,""en"",""de"")"),"Nicht verifizierte Produktion")</f>
        <v>Nicht verifizierte Produktion</v>
      </c>
    </row>
    <row r="89">
      <c r="A89" s="12"/>
      <c r="B89" s="12"/>
      <c r="C89" s="12"/>
      <c r="D89" s="12"/>
      <c r="E89" s="13"/>
      <c r="F89" s="13"/>
      <c r="G89" s="13"/>
      <c r="H89" s="13"/>
      <c r="I89" s="13"/>
    </row>
    <row r="90">
      <c r="A90" s="9" t="s">
        <v>9</v>
      </c>
      <c r="B90" s="9" t="s">
        <v>180</v>
      </c>
      <c r="C90" s="9" t="s">
        <v>81</v>
      </c>
      <c r="D90" s="9" t="s">
        <v>12</v>
      </c>
      <c r="E90" s="10" t="s">
        <v>181</v>
      </c>
      <c r="F90" s="10" t="s">
        <v>182</v>
      </c>
      <c r="G90" s="10" t="s">
        <v>183</v>
      </c>
      <c r="H90" s="10" t="s">
        <v>184</v>
      </c>
      <c r="I90" s="10" t="s">
        <v>185</v>
      </c>
    </row>
    <row r="91">
      <c r="A91" s="9" t="s">
        <v>9</v>
      </c>
      <c r="B91" s="9" t="s">
        <v>186</v>
      </c>
      <c r="C91" s="9" t="s">
        <v>81</v>
      </c>
      <c r="D91" s="9" t="s">
        <v>12</v>
      </c>
      <c r="E91" s="10" t="s">
        <v>187</v>
      </c>
      <c r="F91" s="10" t="str">
        <f>IFERROR(__xludf.DUMMYFUNCTION("GOOGLETRANSLATE(E91,""en"", ""ja"")"),"WCAG2.0がサポートされています")</f>
        <v>WCAG2.0がサポートされています</v>
      </c>
      <c r="G91" s="10" t="str">
        <f>IFERROR(__xludf.DUMMYFUNCTION("GOOGLETRANSLATE(E91,""en"",""zh-cn"")"),"WCAG2.0支持")</f>
        <v>WCAG2.0支持</v>
      </c>
      <c r="H91" s="10" t="str">
        <f>IFERROR(__xludf.DUMMYFUNCTION("GOOGLETRANSLATE(E91,""en"",""fr"")"),"WCAG2.0 pris en charge")</f>
        <v>WCAG2.0 pris en charge</v>
      </c>
      <c r="I91" s="10" t="str">
        <f>IFERROR(__xludf.DUMMYFUNCTION("GOOGLETRANSLATE(E91,""en"",""de"")"),"WCAG2.0 unterstützt")</f>
        <v>WCAG2.0 unterstützt</v>
      </c>
    </row>
    <row r="92">
      <c r="A92" s="9" t="s">
        <v>9</v>
      </c>
      <c r="B92" s="9" t="s">
        <v>188</v>
      </c>
      <c r="C92" s="9" t="s">
        <v>81</v>
      </c>
      <c r="D92" s="9" t="s">
        <v>12</v>
      </c>
      <c r="E92" s="10" t="s">
        <v>189</v>
      </c>
      <c r="F92" s="10" t="str">
        <f>IFERROR(__xludf.DUMMYFUNCTION("GOOGLETRANSLATE(E92,""en"", ""ja"")"),"Webコンテンツアクセシビリティガイドライン（WCAG）2.0は、Webコンテンツをよりアクセスしやすくするための幅広い推奨事項をカバーしています。これらのガイドラインに従うことで、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f>
        <v>Webコンテンツアクセシビリティガイドライン（WCAG）2.0は、Webコンテンツをよりアクセスしやすくするための幅広い推奨事項をカバーしています。これらのガイドラインに従うことで、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v>
      </c>
      <c r="G92" s="10" t="str">
        <f>IFERROR(__xludf.DUMMYFUNCTION("GOOGLETRANSLATE(E92,""en"",""zh-cn"")"),"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f>
        <v>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v>
      </c>
      <c r="H92" s="10" t="str">
        <f>IFERROR(__xludf.DUMMYFUNCTION("GOOGLETRANSLATE(E92,""en"",""fr"")"),"Les directives d'accessibilité du contenu Web (WCAG) 2.0 couvrent un large éventail de recommandations pour rendre le contenu Web plus accessible. Suivre ces directives rendra le contenu accessible à un plus large éventail de personnes handicapées, notamm"&amp;"ent la cécité et la faible vision, la surdité et la perte auditive, les troubles d'apprentissage, les limitations cognitives, le mouvement limité, les troubles de la parole, la photosensibilité et les combinaisons de ceux-ci. Suivre ces directives rendra "&amp;"également souvent votre contenu Web plus utilisable aux utilisateurs en général.")</f>
        <v>Les directives d'accessibilité du contenu Web (WCAG) 2.0 couvrent un large éventail de recommandations pour rendre le contenu Web plus accessible. Suivre ces directives rendra le contenu accessible à un plus large éventail de personnes handicapées, notamment la cécité et la faible vision, la surdité et la perte auditive, les troubles d'apprentissage, les limitations cognitives, le mouvement limité, les troubles de la parole, la photosensibilité et les combinaisons de ceux-ci. Suivre ces directives rendra également souvent votre contenu Web plus utilisable aux utilisateurs en général.</v>
      </c>
      <c r="I92" s="10" t="str">
        <f>IFERROR(__xludf.DUMMYFUNCTION("GOOGLETRANSLATE(E92,""en"",""de"")"),"Die Richtlinien für Webinhalte Accessibility (WCAG) 2.0 deckt eine breite Palette von Empfehlungen ab, um Webinhalte zugänglicher zu machen. Das Befolgen dieser Richtlinien wird den Inhalten für eine breitere Palette von Menschen mit Behinderungen zugängl"&amp;"ich machen, darunter Blindheit und geringes Sehen, Taubheit und Hörverlust, Lernschwierigkeiten, kognitive Einschränkungen, begrenzte Bewegung, Sprachbehinderungen, Photosensitivität und Kombinationen dieser. Das Befolgen dieser Richtlinien macht Ihren We"&amp;"binhalt auch häufig für Benutzer im Allgemeinen mehr verwendbar.")</f>
        <v>Die Richtlinien für Webinhalte Accessibility (WCAG) 2.0 deckt eine breite Palette von Empfehlungen ab, um Webinhalte zugänglicher zu machen. Das Befolgen dieser Richtlinien wird den Inhalten für eine breitere Palette von Menschen mit Behinderungen zugänglich machen, darunter Blindheit und geringes Sehen, Taubheit und Hörverlust, Lernschwierigkeiten, kognitive Einschränkungen, begrenzte Bewegung, Sprachbehinderungen, Photosensitivität und Kombinationen dieser. Das Befolgen dieser Richtlinien macht Ihren Webinhalt auch häufig für Benutzer im Allgemeinen mehr verwendbar.</v>
      </c>
    </row>
    <row r="93">
      <c r="A93" s="9" t="s">
        <v>9</v>
      </c>
      <c r="B93" s="9" t="s">
        <v>190</v>
      </c>
      <c r="C93" s="9" t="s">
        <v>81</v>
      </c>
      <c r="D93" s="9" t="s">
        <v>12</v>
      </c>
      <c r="E93" s="10" t="s">
        <v>191</v>
      </c>
      <c r="F93" s="10" t="str">
        <f>IFERROR(__xludf.DUMMYFUNCTION("GOOGLETRANSLATE(E93,""en"", ""ja"")"),"WCAG 2の概要")</f>
        <v>WCAG 2の概要</v>
      </c>
      <c r="G93" s="10" t="str">
        <f>IFERROR(__xludf.DUMMYFUNCTION("GOOGLETRANSLATE(E93,""en"",""zh-cn"")"),"WCAG 2概述")</f>
        <v>WCAG 2概述</v>
      </c>
      <c r="H93" s="10" t="str">
        <f>IFERROR(__xludf.DUMMYFUNCTION("GOOGLETRANSLATE(E93,""en"",""fr"")"),"Présentation WCAG 2")</f>
        <v>Présentation WCAG 2</v>
      </c>
      <c r="I93" s="10" t="str">
        <f>IFERROR(__xludf.DUMMYFUNCTION("GOOGLETRANSLATE(E93,""en"",""de"")"),"WCAG 2 Übersicht")</f>
        <v>WCAG 2 Übersicht</v>
      </c>
    </row>
    <row r="94">
      <c r="A94" s="9" t="s">
        <v>9</v>
      </c>
      <c r="B94" s="9" t="s">
        <v>192</v>
      </c>
      <c r="C94" s="9" t="s">
        <v>81</v>
      </c>
      <c r="D94" s="9" t="s">
        <v>12</v>
      </c>
      <c r="E94" s="10" t="s">
        <v>193</v>
      </c>
      <c r="F94" s="10" t="str">
        <f>IFERROR(__xludf.DUMMYFUNCTION("GOOGLETRANSLATE(E94,""en"", ""ja"")"),"環境サポート")</f>
        <v>環境サポート</v>
      </c>
      <c r="G94" s="10" t="str">
        <f>IFERROR(__xludf.DUMMYFUNCTION("GOOGLETRANSLATE(E94,""en"",""zh-cn"")"),"环境支持")</f>
        <v>环境支持</v>
      </c>
      <c r="H94" s="10" t="str">
        <f>IFERROR(__xludf.DUMMYFUNCTION("GOOGLETRANSLATE(E94,""en"",""fr"")"),"Soutien à l'environnement")</f>
        <v>Soutien à l'environnement</v>
      </c>
      <c r="I94" s="10" t="str">
        <f>IFERROR(__xludf.DUMMYFUNCTION("GOOGLETRANSLATE(E94,""en"",""de"")"),"Umweltunterstützung")</f>
        <v>Umweltunterstützung</v>
      </c>
    </row>
    <row r="95">
      <c r="A95" s="9" t="s">
        <v>9</v>
      </c>
      <c r="B95" s="9" t="s">
        <v>194</v>
      </c>
      <c r="C95" s="9" t="s">
        <v>81</v>
      </c>
      <c r="D95" s="9" t="s">
        <v>12</v>
      </c>
      <c r="E95" s="10" t="s">
        <v>195</v>
      </c>
      <c r="F95" s="10" t="str">
        <f>IFERROR(__xludf.DUMMYFUNCTION("GOOGLETRANSLATE(E95,""en"", ""ja"")"),"最新の{{number}}バージョン")</f>
        <v>最新の{{number}}バージョン</v>
      </c>
      <c r="G95" s="10" t="str">
        <f>IFERROR(__xludf.DUMMYFUNCTION("GOOGLETRANSLATE(E95,""en"",""zh-cn"")"),"最新{{number}}版本")</f>
        <v>最新{{number}}版本</v>
      </c>
      <c r="H95" s="10" t="s">
        <v>196</v>
      </c>
      <c r="I95" s="10" t="s">
        <v>197</v>
      </c>
    </row>
    <row r="96">
      <c r="A96" s="9" t="s">
        <v>9</v>
      </c>
      <c r="B96" s="9" t="s">
        <v>198</v>
      </c>
      <c r="C96" s="9" t="s">
        <v>81</v>
      </c>
      <c r="D96" s="9" t="s">
        <v>12</v>
      </c>
      <c r="E96" s="10" t="s">
        <v>199</v>
      </c>
      <c r="F96" s="10" t="str">
        <f>IFERROR(__xludf.DUMMYFUNCTION("GOOGLETRANSLATE(E96,""en"", ""ja"")"),"Allure UIはProgetのフィード_でホストされているため、UIプロジェクトのルートフォルダーの下に.NPMRCファイルを作成する必要があります。")</f>
        <v>Allure UIはProgetのフィード_でホストされているため、UIプロジェクトのルートフォルダーの下に.NPMRCファイルを作成する必要があります。</v>
      </c>
      <c r="G96" s="10" t="str">
        <f>IFERROR(__xludf.DUMMYFUNCTION("GOOGLETRANSLATE(E96,""en"",""zh-cn"")"),"由于Allure UI托管在Proget的Feed _上，因此您应该在UI项目的根文件夹下创建.NPMRC文件。")</f>
        <v>由于Allure UI托管在Proget的Feed _上，因此您应该在UI项目的根文件夹下创建.NPMRC文件。</v>
      </c>
      <c r="H96" s="10" t="str">
        <f>IFERROR(__xludf.DUMMYFUNCTION("GOOGLETRANSLATE(E96,""en"",""fr"")"),"Étant donné que l'interface utilisateur allure est hébergée sur le flux _ de promet, vous devez créer un fichier .npmrc sous le dossier racine de votre projet d'interface utilisateur.")</f>
        <v>Étant donné que l'interface utilisateur allure est hébergée sur le flux _ de promet, vous devez créer un fichier .npmrc sous le dossier racine de votre projet d'interface utilisateur.</v>
      </c>
      <c r="I96" s="10" t="str">
        <f>IFERROR(__xludf.DUMMYFUNCTION("GOOGLETRANSLATE(E96,""en"",""de"")"),"Da die Allure UI auf dem Feed _ von Proget gehostet wird, sollten Sie eine .npmrc -Datei unter dem Stammordner Ihres UI -Projekts erstellen.")</f>
        <v>Da die Allure UI auf dem Feed _ von Proget gehostet wird, sollten Sie eine .npmrc -Datei unter dem Stammordner Ihres UI -Projekts erstellen.</v>
      </c>
    </row>
    <row r="97">
      <c r="A97" s="9" t="s">
        <v>9</v>
      </c>
      <c r="B97" s="9" t="s">
        <v>16</v>
      </c>
      <c r="C97" s="9" t="s">
        <v>81</v>
      </c>
      <c r="D97" s="9" t="s">
        <v>12</v>
      </c>
      <c r="E97" s="10" t="s">
        <v>200</v>
      </c>
      <c r="F97" s="10" t="str">
        <f>IFERROR(__xludf.DUMMYFUNCTION("GOOGLETRANSLATE(E97,""en"", ""ja"")"),"次に、{{name}} UIパッケージをインストールします。")</f>
        <v>次に、{{name}} UIパッケージをインストールします。</v>
      </c>
      <c r="G97" s="10" t="str">
        <f>IFERROR(__xludf.DUMMYFUNCTION("GOOGLETRANSLATE(E97,""en"",""zh-cn"")"),"然后安装{{name}} UI软件包：")</f>
        <v>然后安装{{name}} UI软件包：</v>
      </c>
      <c r="H97" s="10" t="str">
        <f>IFERROR(__xludf.DUMMYFUNCTION("GOOGLETRANSLATE(E97,""en"",""fr"")"),"Installez ensuite le package {{name}} UI:")</f>
        <v>Installez ensuite le package {{name}} UI:</v>
      </c>
      <c r="I97" s="10" t="s">
        <v>201</v>
      </c>
    </row>
    <row r="98">
      <c r="A98" s="9" t="s">
        <v>9</v>
      </c>
      <c r="B98" s="9" t="s">
        <v>10</v>
      </c>
      <c r="C98" s="9" t="s">
        <v>81</v>
      </c>
      <c r="D98" s="9" t="s">
        <v>12</v>
      </c>
      <c r="E98" s="10" t="s">
        <v>202</v>
      </c>
      <c r="F98" s="10" t="str">
        <f>IFERROR(__xludf.DUMMYFUNCTION("GOOGLETRANSLATE(E98,""en"", ""ja"")"),"Reactアプリのルートファイルで、{{name}} uiをインポートし、対応するテーマと言語を設定します。")</f>
        <v>Reactアプリのルートファイルで、{{name}} uiをインポートし、対応するテーマと言語を設定します。</v>
      </c>
      <c r="G98" s="10" t="str">
        <f>IFERROR(__xludf.DUMMYFUNCTION("GOOGLETRANSLATE(E98,""en"",""zh-cn"")"),"在您的React应用程序的根文件中，导入{{name}} UI并设置相应的主题和语言。")</f>
        <v>在您的React应用程序的根文件中，导入{{name}} UI并设置相应的主题和语言。</v>
      </c>
      <c r="H98" s="10" t="str">
        <f>IFERROR(__xludf.DUMMYFUNCTION("GOOGLETRANSLATE(E98,""en"",""fr"")"),"Dans le fichier racine de votre application React, import {{name}} ui et définissez le thème et la langue correspondants.")</f>
        <v>Dans le fichier racine de votre application React, import {{name}} ui et définissez le thème et la langue correspondants.</v>
      </c>
      <c r="I98" s="10" t="s">
        <v>203</v>
      </c>
    </row>
    <row r="99">
      <c r="A99" s="11"/>
      <c r="B99" s="11"/>
      <c r="C99" s="11"/>
      <c r="D99" s="11"/>
      <c r="E99" s="11"/>
      <c r="F99" s="11"/>
      <c r="G99" s="11"/>
      <c r="H99" s="11"/>
      <c r="I99" s="11"/>
    </row>
    <row r="100">
      <c r="A100" s="9" t="s">
        <v>204</v>
      </c>
      <c r="B100" s="9" t="s">
        <v>205</v>
      </c>
      <c r="C100" s="9" t="s">
        <v>152</v>
      </c>
      <c r="D100" s="9" t="s">
        <v>12</v>
      </c>
      <c r="E100" s="10" t="s">
        <v>153</v>
      </c>
      <c r="F100" s="10" t="str">
        <f>IFERROR(__xludf.DUMMYFUNCTION("GOOGLETRANSLATE(E100,""en"", ""ja"")"),"ダイアログ")</f>
        <v>ダイアログ</v>
      </c>
      <c r="G100" s="10" t="str">
        <f>IFERROR(__xludf.DUMMYFUNCTION("GOOGLETRANSLATE(E100,""en"",""zh-cn"")"),"对话")</f>
        <v>对话</v>
      </c>
      <c r="H100" s="10" t="str">
        <f>IFERROR(__xludf.DUMMYFUNCTION("GOOGLETRANSLATE(E100,""en"",""fr"")"),"Dialogue")</f>
        <v>Dialogue</v>
      </c>
      <c r="I100" s="10" t="str">
        <f>IFERROR(__xludf.DUMMYFUNCTION("GOOGLETRANSLATE(E100,""en"",""de"")"),"Dialog")</f>
        <v>Dialog</v>
      </c>
    </row>
    <row r="101">
      <c r="A101" s="9" t="s">
        <v>204</v>
      </c>
      <c r="B101" s="9" t="s">
        <v>206</v>
      </c>
      <c r="C101" s="9" t="s">
        <v>152</v>
      </c>
      <c r="D101" s="9" t="s">
        <v>12</v>
      </c>
      <c r="E101" s="10" t="s">
        <v>207</v>
      </c>
      <c r="F101" s="10" t="str">
        <f>IFERROR(__xludf.DUMMYFUNCTION("GOOGLETRANSLATE(E101,""en"", ""ja"")"),"ダイアログはモーダルコントロールです。これは、ユーザーがアプリケーションと対話する必要がある一時的なポップアップです。")</f>
        <v>ダイアログはモーダルコントロールです。これは、ユーザーがアプリケーションと対話する必要がある一時的なポップアップです。</v>
      </c>
      <c r="G101" s="10" t="str">
        <f>IFERROR(__xludf.DUMMYFUNCTION("GOOGLETRANSLATE(E101,""en"",""zh-cn"")"),"对话框是模态控制。这是一个临时弹出窗口，要求用户与应用程序进行交互。")</f>
        <v>对话框是模态控制。这是一个临时弹出窗口，要求用户与应用程序进行交互。</v>
      </c>
      <c r="H101" s="10" t="str">
        <f>IFERROR(__xludf.DUMMYFUNCTION("GOOGLETRANSLATE(E101,""en"",""fr"")"),"Les boîtes de dialogue sont un contrôle modal. Il s'agit d'une fenêtre contextuelle temporaire qui oblige les utilisateurs à interagir avec l'application.")</f>
        <v>Les boîtes de dialogue sont un contrôle modal. Il s'agit d'une fenêtre contextuelle temporaire qui oblige les utilisateurs à interagir avec l'application.</v>
      </c>
      <c r="I101" s="10" t="str">
        <f>IFERROR(__xludf.DUMMYFUNCTION("GOOGLETRANSLATE(E101,""en"",""de"")"),"Dialoge sind modale Kontrolle. Es handelt sich um ein temporäres Popup, bei dem Benutzer mit der Anwendung interagieren müssen.")</f>
        <v>Dialoge sind modale Kontrolle. Es handelt sich um ein temporäres Popup, bei dem Benutzer mit der Anwendung interagieren müssen.</v>
      </c>
    </row>
    <row r="102">
      <c r="A102" s="9" t="s">
        <v>204</v>
      </c>
      <c r="B102" s="9" t="s">
        <v>208</v>
      </c>
      <c r="C102" s="9" t="s">
        <v>152</v>
      </c>
      <c r="D102" s="9" t="s">
        <v>12</v>
      </c>
      <c r="E102" s="10" t="s">
        <v>209</v>
      </c>
      <c r="F102" s="10" t="str">
        <f>IFERROR(__xludf.DUMMYFUNCTION("GOOGLETRANSLATE(E102,""en"", ""ja"")"),"アイテムの削除/キャンセルなど、アクションを確認したり、人々に気付かないように依頼するために使用されます。")</f>
        <v>アイテムの削除/キャンセルなど、アクションを確認したり、人々に気付かないように依頼するために使用されます。</v>
      </c>
      <c r="G102" s="10" t="str">
        <f>IFERROR(__xludf.DUMMYFUNCTION("GOOGLETRANSLATE(E102,""en"",""zh-cn"")"),"它用于确认操作，例如删除/取消项目，要求人们注意。")</f>
        <v>它用于确认操作，例如删除/取消项目，要求人们注意。</v>
      </c>
      <c r="H102" s="10" t="str">
        <f>IFERROR(__xludf.DUMMYFUNCTION("GOOGLETRANSLATE(E102,""en"",""fr"")"),"Il est utilisé pour confirmer des actions, telles que supprimer / annuler un article, demander aux gens de le remarquer.")</f>
        <v>Il est utilisé pour confirmer des actions, telles que supprimer / annuler un article, demander aux gens de le remarquer.</v>
      </c>
      <c r="I102" s="10" t="str">
        <f>IFERROR(__xludf.DUMMYFUNCTION("GOOGLETRANSLATE(E102,""en"",""de"")"),"Es wird zur Bestätigung von Aktionen verwendet, z. B. einen Artikel löschen/abbrechen, wobei die Personen aufgefordert werden, es zu bemerken.")</f>
        <v>Es wird zur Bestätigung von Aktionen verwendet, z. B. einen Artikel löschen/abbrechen, wobei die Personen aufgefordert werden, es zu bemerken.</v>
      </c>
    </row>
    <row r="103">
      <c r="A103" s="9" t="s">
        <v>204</v>
      </c>
      <c r="B103" s="9" t="s">
        <v>210</v>
      </c>
      <c r="C103" s="9" t="s">
        <v>152</v>
      </c>
      <c r="D103" s="9" t="s">
        <v>12</v>
      </c>
      <c r="E103" s="10" t="s">
        <v>211</v>
      </c>
      <c r="F103" s="10" t="str">
        <f>IFERROR(__xludf.DUMMYFUNCTION("GOOGLETRANSLATE(E103,""en"", ""ja"")"),"ユーザーは、次のステップの前にいくつかの選択を行う必要があります。エラー結果がユーザーに注意を払う必要がある場合は、ダイアログを使用してアラートを表示します。")</f>
        <v>ユーザーは、次のステップの前にいくつかの選択を行う必要があります。エラー結果がユーザーに注意を払う必要がある場合は、ダイアログを使用してアラートを表示します。</v>
      </c>
      <c r="G103" s="10" t="str">
        <f>IFERROR(__xludf.DUMMYFUNCTION("GOOGLETRANSLATE(E103,""en"",""zh-cn"")"),"用户必须在下一步之前做出一些选择。当错误结果需要用户注意时，请使用对话框显示警报。")</f>
        <v>用户必须在下一步之前做出一些选择。当错误结果需要用户注意时，请使用对话框显示警报。</v>
      </c>
      <c r="H103" s="10" t="str">
        <f>IFERROR(__xludf.DUMMYFUNCTION("GOOGLETRANSLATE(E103,""en"",""fr"")"),"L'utilisateur doit faire des choix avant l'étape suivante. Lorsque le résultat de l'erreur a besoin que l'utilisateur fasse attention, utilisez la boîte de dialogue pour afficher l'alerte.")</f>
        <v>L'utilisateur doit faire des choix avant l'étape suivante. Lorsque le résultat de l'erreur a besoin que l'utilisateur fasse attention, utilisez la boîte de dialogue pour afficher l'alerte.</v>
      </c>
      <c r="I103" s="10" t="str">
        <f>IFERROR(__xludf.DUMMYFUNCTION("GOOGLETRANSLATE(E103,""en"",""de"")"),"Der Benutzer muss vor dem nächsten Schritt einige Auswahlmöglichkeiten treffen. Wenn das Fehlerergebnis den Benutzer benötigt, um Aufmerksamkeit zu schenken, werden Sie mit dem Dialogfeld die Warnung angezeigt.")</f>
        <v>Der Benutzer muss vor dem nächsten Schritt einige Auswahlmöglichkeiten treffen. Wenn das Fehlerergebnis den Benutzer benötigt, um Aufmerksamkeit zu schenken, werden Sie mit dem Dialogfeld die Warnung angezeigt.</v>
      </c>
    </row>
    <row r="104">
      <c r="A104" s="9" t="s">
        <v>204</v>
      </c>
      <c r="B104" s="9" t="s">
        <v>212</v>
      </c>
      <c r="C104" s="9" t="s">
        <v>152</v>
      </c>
      <c r="D104" s="9" t="s">
        <v>12</v>
      </c>
      <c r="E104" s="10" t="s">
        <v>213</v>
      </c>
      <c r="F104" s="10" t="str">
        <f>IFERROR(__xludf.DUMMYFUNCTION("GOOGLETRANSLATE(E104,""en"", ""ja"")"),"レイアウト：")</f>
        <v>レイアウト：</v>
      </c>
      <c r="G104" s="10" t="str">
        <f>IFERROR(__xludf.DUMMYFUNCTION("GOOGLETRANSLATE(E104,""en"",""zh-cn"")"),"布局：")</f>
        <v>布局：</v>
      </c>
      <c r="H104" s="10" t="str">
        <f>IFERROR(__xludf.DUMMYFUNCTION("GOOGLETRANSLATE(E104,""en"",""fr"")"),"Mise en page:")</f>
        <v>Mise en page:</v>
      </c>
      <c r="I104" s="10" t="str">
        <f>IFERROR(__xludf.DUMMYFUNCTION("GOOGLETRANSLATE(E104,""en"",""de"")"),"Layout:")</f>
        <v>Layout:</v>
      </c>
    </row>
    <row r="105">
      <c r="A105" s="9" t="s">
        <v>204</v>
      </c>
      <c r="B105" s="9" t="s">
        <v>214</v>
      </c>
      <c r="C105" s="9" t="s">
        <v>152</v>
      </c>
      <c r="D105" s="9" t="s">
        <v>12</v>
      </c>
      <c r="E105" s="10" t="s">
        <v>215</v>
      </c>
      <c r="F105" s="10" t="str">
        <f>IFERROR(__xludf.DUMMYFUNCTION("GOOGLETRANSLATE(E105,""en"", ""ja"")"),"デフォルト幅：480px、最大高さは80％x電流になります。ブラウザ - ハイト。コンテンツスペースがいっぱいになったら、垂直にスクロールし始めるはずです。水平スクロールを避ける必要があります。")</f>
        <v>デフォルト幅：480px、最大高さは80％x電流になります。ブラウザ - ハイト。コンテンツスペースがいっぱいになったら、垂直にスクロールし始めるはずです。水平スクロールを避ける必要があります。</v>
      </c>
      <c r="G105" s="10" t="str">
        <f>IFERROR(__xludf.DUMMYFUNCTION("GOOGLETRANSLATE(E105,""en"",""zh-cn"")"),"默认宽度：480px，最大高度可以为80％x电流。浏览器高。当内容空间已满时，它应该开始垂直滚动。您应该避免水平滚动。")</f>
        <v>默认宽度：480px，最大高度可以为80％x电流。浏览器高。当内容空间已满时，它应该开始垂直滚动。您应该避免水平滚动。</v>
      </c>
      <c r="H105" s="10" t="str">
        <f>IFERROR(__xludf.DUMMYFUNCTION("GOOGLETRANSLATE(E105,""en"",""fr"")"),"Largeur par défaut: 480px, la hauteur maximale peut être de 80% x courant. Browser-Height. Lorsque l'espace de contenu est plein, il devrait commencer à faire défiler verticalement. Vous devez éviter le défilement horizontal.")</f>
        <v>Largeur par défaut: 480px, la hauteur maximale peut être de 80% x courant. Browser-Height. Lorsque l'espace de contenu est plein, il devrait commencer à faire défiler verticalement. Vous devez éviter le défilement horizontal.</v>
      </c>
      <c r="I105" s="10" t="str">
        <f>IFERROR(__xludf.DUMMYFUNCTION("GOOGLETRANSLATE(E105,""en"",""de"")"),"Standardbreite: 480px, maximale Höhe kann 80%x Strom betragen. Browserhohe. Wenn der Inhaltsraum voll ist, sollte er vertikal scrollen. Sie sollten horizontales Scrollen vermeiden.")</f>
        <v>Standardbreite: 480px, maximale Höhe kann 80%x Strom betragen. Browserhohe. Wenn der Inhaltsraum voll ist, sollte er vertikal scrollen. Sie sollten horizontales Scrollen vermeiden.</v>
      </c>
    </row>
    <row r="106">
      <c r="A106" s="9" t="s">
        <v>204</v>
      </c>
      <c r="B106" s="9" t="s">
        <v>216</v>
      </c>
      <c r="C106" s="9" t="s">
        <v>152</v>
      </c>
      <c r="D106" s="9" t="s">
        <v>12</v>
      </c>
      <c r="E106" s="10" t="s">
        <v>217</v>
      </c>
      <c r="F106" s="10" t="str">
        <f>IFERROR(__xludf.DUMMYFUNCTION("GOOGLETRANSLATE(E106,""en"", ""ja"")"),"ヘッダ：")</f>
        <v>ヘッダ：</v>
      </c>
      <c r="G106" s="10" t="str">
        <f>IFERROR(__xludf.DUMMYFUNCTION("GOOGLETRANSLATE(E106,""en"",""zh-cn"")"),"标头：")</f>
        <v>标头：</v>
      </c>
      <c r="H106" s="10" t="str">
        <f>IFERROR(__xludf.DUMMYFUNCTION("GOOGLETRANSLATE(E106,""en"",""fr"")"),"Entête:")</f>
        <v>Entête:</v>
      </c>
      <c r="I106" s="10" t="str">
        <f>IFERROR(__xludf.DUMMYFUNCTION("GOOGLETRANSLATE(E106,""en"",""de"")"),"Header:")</f>
        <v>Header:</v>
      </c>
    </row>
    <row r="107">
      <c r="A107" s="9" t="s">
        <v>204</v>
      </c>
      <c r="B107" s="9" t="s">
        <v>218</v>
      </c>
      <c r="C107" s="9" t="s">
        <v>152</v>
      </c>
      <c r="D107" s="9" t="s">
        <v>12</v>
      </c>
      <c r="E107" s="10" t="s">
        <v>219</v>
      </c>
      <c r="F107" s="10" t="str">
        <f>IFERROR(__xludf.DUMMYFUNCTION("GOOGLETRANSLATE(E107,""en"", ""ja"")"),"左側にタイトルを提供し、「削除」「警告」など、タイトルを可能な限りシンプルで直感的に保ちます")</f>
        <v>左側にタイトルを提供し、「削除」「警告」など、タイトルを可能な限りシンプルで直感的に保ちます</v>
      </c>
      <c r="G107" s="10" t="str">
        <f>IFERROR(__xludf.DUMMYFUNCTION("GOOGLETRANSLATE(E107,""en"",""zh-cn"")"),"在左侧提供标题，并保持标题尽可能简单和直观，例如“删除”“警告”")</f>
        <v>在左侧提供标题，并保持标题尽可能简单和直观，例如“删除”“警告”</v>
      </c>
      <c r="H107" s="10" t="str">
        <f>IFERROR(__xludf.DUMMYFUNCTION("GOOGLETRANSLATE(E107,""en"",""fr"")"),"Fournissez un titre à gauche et gardez le titre aussi simple et intuitif que possible, tel que «supprimer» «avertissement»")</f>
        <v>Fournissez un titre à gauche et gardez le titre aussi simple et intuitif que possible, tel que «supprimer» «avertissement»</v>
      </c>
      <c r="I107" s="10" t="str">
        <f>IFERROR(__xludf.DUMMYFUNCTION("GOOGLETRANSLATE(E107,""en"",""de"")"),"Geben Sie links einen Titel an und halten Sie den Titel so einfach und intuitiv wie möglich, z. B. ""Löschen"" ""Warnung""")</f>
        <v>Geben Sie links einen Titel an und halten Sie den Titel so einfach und intuitiv wie möglich, z. B. "Löschen" "Warnung"</v>
      </c>
    </row>
    <row r="108">
      <c r="A108" s="9" t="s">
        <v>204</v>
      </c>
      <c r="B108" s="9" t="s">
        <v>90</v>
      </c>
      <c r="C108" s="9" t="s">
        <v>152</v>
      </c>
      <c r="D108" s="9" t="s">
        <v>12</v>
      </c>
      <c r="E108" s="10" t="s">
        <v>220</v>
      </c>
      <c r="F108" s="10" t="str">
        <f>IFERROR(__xludf.DUMMYFUNCTION("GOOGLETRANSLATE(E108,""en"", ""ja"")"),"ボタン：")</f>
        <v>ボタン：</v>
      </c>
      <c r="G108" s="10" t="str">
        <f>IFERROR(__xludf.DUMMYFUNCTION("GOOGLETRANSLATE(E108,""en"",""zh-cn"")"),"按钮：")</f>
        <v>按钮：</v>
      </c>
      <c r="H108" s="10" t="str">
        <f>IFERROR(__xludf.DUMMYFUNCTION("GOOGLETRANSLATE(E108,""en"",""fr"")"),"Bouton:")</f>
        <v>Bouton:</v>
      </c>
      <c r="I108" s="10" t="str">
        <f>IFERROR(__xludf.DUMMYFUNCTION("GOOGLETRANSLATE(E108,""en"",""de"")"),"Taste:")</f>
        <v>Taste:</v>
      </c>
    </row>
    <row r="109">
      <c r="A109" s="9" t="s">
        <v>204</v>
      </c>
      <c r="B109" s="9" t="s">
        <v>221</v>
      </c>
      <c r="C109" s="9" t="s">
        <v>152</v>
      </c>
      <c r="D109" s="9" t="s">
        <v>12</v>
      </c>
      <c r="E109" s="10" t="s">
        <v>222</v>
      </c>
      <c r="F109" s="10" t="str">
        <f>IFERROR(__xludf.DUMMYFUNCTION("GOOGLETRANSLATE(E109,""en"", ""ja"")"),"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f>
        <v>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v>
      </c>
      <c r="G109" s="10" t="str">
        <f>IFERROR(__xludf.DUMMYFUNCTION("GOOGLETRANSLATE(E109,""en"",""zh-cn"")"),"包括一个主按钮。辅助按钮是可选的。主确认按钮始终放在右侧。编写对标题中主要信息的特定响应的按钮标签。标题“删除此文件？”可以标记为“删除”的按钮和“取消” ESC键的作用像“取消”效果。")</f>
        <v>包括一个主按钮。辅助按钮是可选的。主确认按钮始终放在右侧。编写对标题中主要信息的特定响应的按钮标签。标题“删除此文件？”可以标记为“删除”的按钮和“取消” ESC键的作用像“取消”效果。</v>
      </c>
      <c r="H109" s="10" t="str">
        <f>IFERROR(__xludf.DUMMYFUNCTION("GOOGLETRANSLATE(E109,""en"",""fr"")"),"Comprend un bouton principal. Un bouton secondaire est facultatif. Le bouton de confirmation primaire est toujours placé sur le côté droit. Étiquettes de bouton d'écriture qui sont des réponses spécifiques aux informations principales du titre. Le titre «"&amp;"Supprimer ce fichier?» pourrait avoir des boutons étiquetés «supprimer» et «annuler» la clé ESC agit comme un effet «annuler».")</f>
        <v>Comprend un bouton principal. Un bouton secondaire est facultatif. Le bouton de confirmation primaire est toujours placé sur le côté droit. Étiquettes de bouton d'écriture qui sont des réponses spécifiques aux informations principales du titre. Le titre «Supprimer ce fichier?» pourrait avoir des boutons étiquetés «supprimer» et «annuler» la clé ESC agit comme un effet «annuler».</v>
      </c>
      <c r="I109" s="10" t="str">
        <f>IFERROR(__xludf.DUMMYFUNCTION("GOOGLETRANSLATE(E109,""en"",""de"")"),"Enthält einen Primärknopf. Eine sekundäre Taste ist optional. Die primäre Bestätigungsknopf wird immer auf der rechten Seite platziert. Schreiben Sie Schaltflächenbezeichnungen, die spezifische Antworten auf die Hauptinformationen im Titel sind. Der Titel"&amp;" ""Löschen dieser Datei?"" Könnten Schaltflächen mit der Bezeichnung „Löschen“ und „Abbrechen“ den ESC -Schlüssel wie ein ""Abbrechen"" -Effekt haben.")</f>
        <v>Enthält einen Primärknopf. Eine sekundäre Taste ist optional. Die primäre Bestätigungsknopf wird immer auf der rechten Seite platziert. Schreiben Sie Schaltflächenbezeichnungen, die spezifische Antworten auf die Hauptinformationen im Titel sind. Der Titel "Löschen dieser Datei?" Könnten Schaltflächen mit der Bezeichnung „Löschen“ und „Abbrechen“ den ESC -Schlüssel wie ein "Abbrechen" -Effekt haben.</v>
      </c>
    </row>
    <row r="110">
      <c r="A110" s="9" t="s">
        <v>204</v>
      </c>
      <c r="B110" s="9" t="s">
        <v>223</v>
      </c>
      <c r="C110" s="9" t="s">
        <v>152</v>
      </c>
      <c r="D110" s="9" t="s">
        <v>12</v>
      </c>
      <c r="E110" s="10" t="s">
        <v>224</v>
      </c>
      <c r="F110" s="10" t="str">
        <f>IFERROR(__xludf.DUMMYFUNCTION("GOOGLETRANSLATE(E110,""en"", ""ja"")"),"開くダイアログ")</f>
        <v>開くダイアログ</v>
      </c>
      <c r="G110" s="10" t="str">
        <f>IFERROR(__xludf.DUMMYFUNCTION("GOOGLETRANSLATE(E110,""en"",""zh-cn"")"),"打开对话框")</f>
        <v>打开对话框</v>
      </c>
      <c r="H110" s="10" t="str">
        <f>IFERROR(__xludf.DUMMYFUNCTION("GOOGLETRANSLATE(E110,""en"",""fr"")"),"Ouvrir la boîte de dialogue")</f>
        <v>Ouvrir la boîte de dialogue</v>
      </c>
      <c r="I110" s="10" t="str">
        <f>IFERROR(__xludf.DUMMYFUNCTION("GOOGLETRANSLATE(E110,""en"",""de"")"),"Dialog öffnen")</f>
        <v>Dialog öffnen</v>
      </c>
    </row>
    <row r="111">
      <c r="A111" s="9" t="s">
        <v>204</v>
      </c>
      <c r="B111" s="9" t="s">
        <v>225</v>
      </c>
      <c r="C111" s="9" t="s">
        <v>152</v>
      </c>
      <c r="D111" s="9" t="s">
        <v>12</v>
      </c>
      <c r="E111" s="10" t="s">
        <v>226</v>
      </c>
      <c r="F111" s="10" t="str">
        <f>IFERROR(__xludf.DUMMYFUNCTION("GOOGLETRANSLATE(E111,""en"", ""ja"")"),"確認する")</f>
        <v>確認する</v>
      </c>
      <c r="G111" s="10" t="str">
        <f>IFERROR(__xludf.DUMMYFUNCTION("GOOGLETRANSLATE(E111,""en"",""zh-cn"")"),"确认")</f>
        <v>确认</v>
      </c>
      <c r="H111" s="10" t="str">
        <f>IFERROR(__xludf.DUMMYFUNCTION("GOOGLETRANSLATE(E111,""en"",""fr"")"),"Confirmer")</f>
        <v>Confirmer</v>
      </c>
      <c r="I111" s="10" t="str">
        <f>IFERROR(__xludf.DUMMYFUNCTION("GOOGLETRANSLATE(E111,""en"",""de"")"),"Bestätigen")</f>
        <v>Bestätigen</v>
      </c>
    </row>
    <row r="112">
      <c r="A112" s="9" t="s">
        <v>204</v>
      </c>
      <c r="B112" s="9" t="s">
        <v>227</v>
      </c>
      <c r="C112" s="9" t="s">
        <v>152</v>
      </c>
      <c r="D112" s="9" t="s">
        <v>12</v>
      </c>
      <c r="E112" s="10" t="s">
        <v>228</v>
      </c>
      <c r="F112" s="10" t="str">
        <f>IFERROR(__xludf.DUMMYFUNCTION("GOOGLETRANSLATE(E112,""en"", ""ja"")"),"メール確認")</f>
        <v>メール確認</v>
      </c>
      <c r="G112" s="10" t="str">
        <f>IFERROR(__xludf.DUMMYFUNCTION("GOOGLETRANSLATE(E112,""en"",""zh-cn"")"),"电子邮件确认")</f>
        <v>电子邮件确认</v>
      </c>
      <c r="H112" s="10" t="str">
        <f>IFERROR(__xludf.DUMMYFUNCTION("GOOGLETRANSLATE(E112,""en"",""fr"")"),"Courriel Confirmer")</f>
        <v>Courriel Confirmer</v>
      </c>
      <c r="I112" s="10" t="str">
        <f>IFERROR(__xludf.DUMMYFUNCTION("GOOGLETRANSLATE(E112,""en"",""de"")"),"Email bestätigen")</f>
        <v>Email bestätigen</v>
      </c>
    </row>
    <row r="113">
      <c r="A113" s="9" t="s">
        <v>204</v>
      </c>
      <c r="B113" s="9" t="s">
        <v>229</v>
      </c>
      <c r="C113" s="9" t="s">
        <v>152</v>
      </c>
      <c r="D113" s="9" t="s">
        <v>12</v>
      </c>
      <c r="E113" s="10" t="s">
        <v>230</v>
      </c>
      <c r="F113" s="10" t="str">
        <f>IFERROR(__xludf.DUMMYFUNCTION("GOOGLETRANSLATE(E113,""en"", ""ja"")"),"このメッセージを件名なしで送信しますか？送信したい場合は、「送信」をクリックするか、「送信しない」または「閉じる」を押してキャンセルできます。")</f>
        <v>このメッセージを件名なしで送信しますか？送信したい場合は、「送信」をクリックするか、「送信しない」または「閉じる」を押してキャンセルできます。</v>
      </c>
      <c r="G113" s="10" t="str">
        <f>IFERROR(__xludf.DUMMYFUNCTION("GOOGLETRANSLATE(E113,""en"",""zh-cn"")"),"您想在没有主题的情况下发送此消息吗？如果要发送，请单击“发送”，也可以通过按“不要发送”或“关闭”来取消。")</f>
        <v>您想在没有主题的情况下发送此消息吗？如果要发送，请单击“发送”，也可以通过按“不要发送”或“关闭”来取消。</v>
      </c>
      <c r="H113" s="10" t="str">
        <f>IFERROR(__xludf.DUMMYFUNCTION("GOOGLETRANSLATE(E113,""en"",""fr"")"),"Voulez-vous envoyer ce message sans sujet? Si vous souhaitez envoyer, veuillez cliquer sur «Envoyer», ou vous pouvez annuler en appuyant sur «Don't Send» ou «Fermer».")</f>
        <v>Voulez-vous envoyer ce message sans sujet? Si vous souhaitez envoyer, veuillez cliquer sur «Envoyer», ou vous pouvez annuler en appuyant sur «Don't Send» ou «Fermer».</v>
      </c>
      <c r="I113" s="10" t="str">
        <f>IFERROR(__xludf.DUMMYFUNCTION("GOOGLETRANSLATE(E113,""en"",""de"")"),"Möchten Sie diese Nachricht ohne Betreff senden? Wenn Sie senden möchten, klicken Sie bitte auf ""Senden"", oder Sie können abbrechen, indem Sie ""Nicht senden"" oder ""Schließen"" drücken.")</f>
        <v>Möchten Sie diese Nachricht ohne Betreff senden? Wenn Sie senden möchten, klicken Sie bitte auf "Senden", oder Sie können abbrechen, indem Sie "Nicht senden" oder "Schließen" drücken.</v>
      </c>
    </row>
    <row r="114">
      <c r="A114" s="11"/>
      <c r="B114" s="11"/>
      <c r="C114" s="11"/>
      <c r="D114" s="11"/>
      <c r="E114" s="11"/>
      <c r="F114" s="11"/>
      <c r="G114" s="11"/>
      <c r="H114" s="11"/>
      <c r="I114" s="11"/>
    </row>
    <row r="115">
      <c r="A115" s="9" t="s">
        <v>231</v>
      </c>
      <c r="B115" s="9" t="s">
        <v>205</v>
      </c>
      <c r="C115" s="9" t="s">
        <v>84</v>
      </c>
      <c r="D115" s="9" t="s">
        <v>12</v>
      </c>
      <c r="E115" s="10" t="s">
        <v>85</v>
      </c>
      <c r="F115" s="10" t="str">
        <f>IFERROR(__xludf.DUMMYFUNCTION("GOOGLETRANSLATE(E115,""en"", ""ja"")"),"デザインの原則")</f>
        <v>デザインの原則</v>
      </c>
      <c r="G115" s="10" t="str">
        <f>IFERROR(__xludf.DUMMYFUNCTION("GOOGLETRANSLATE(E115,""en"",""zh-cn"")"),"设计原理")</f>
        <v>设计原理</v>
      </c>
      <c r="H115" s="10" t="str">
        <f>IFERROR(__xludf.DUMMYFUNCTION("GOOGLETRANSLATE(E115,""en"",""fr"")"),"Principe de conception")</f>
        <v>Principe de conception</v>
      </c>
      <c r="I115" s="10" t="str">
        <f>IFERROR(__xludf.DUMMYFUNCTION("GOOGLETRANSLATE(E115,""en"",""de"")"),"Designprinzip")</f>
        <v>Designprinzip</v>
      </c>
    </row>
    <row r="116">
      <c r="A116" s="9" t="s">
        <v>231</v>
      </c>
      <c r="B116" s="9" t="s">
        <v>232</v>
      </c>
      <c r="C116" s="9" t="s">
        <v>84</v>
      </c>
      <c r="D116" s="9" t="s">
        <v>12</v>
      </c>
      <c r="E116" s="10" t="s">
        <v>233</v>
      </c>
      <c r="F116" s="10" t="str">
        <f>IFERROR(__xludf.DUMMYFUNCTION("GOOGLETRANSLATE(E116,""en"", ""ja"")"),"役に立つ")</f>
        <v>役に立つ</v>
      </c>
      <c r="G116" s="10" t="str">
        <f>IFERROR(__xludf.DUMMYFUNCTION("GOOGLETRANSLATE(E116,""en"",""zh-cn"")"),"有用")</f>
        <v>有用</v>
      </c>
      <c r="H116" s="10" t="str">
        <f>IFERROR(__xludf.DUMMYFUNCTION("GOOGLETRANSLATE(E116,""en"",""fr"")"),"Utile")</f>
        <v>Utile</v>
      </c>
      <c r="I116" s="10" t="str">
        <f>IFERROR(__xludf.DUMMYFUNCTION("GOOGLETRANSLATE(E116,""en"",""de"")"),"Nützlich")</f>
        <v>Nützlich</v>
      </c>
    </row>
    <row r="117">
      <c r="A117" s="9" t="s">
        <v>231</v>
      </c>
      <c r="B117" s="9" t="s">
        <v>234</v>
      </c>
      <c r="C117" s="9" t="s">
        <v>84</v>
      </c>
      <c r="D117" s="9" t="s">
        <v>12</v>
      </c>
      <c r="E117" s="10" t="s">
        <v>235</v>
      </c>
      <c r="F117" s="10" t="str">
        <f>IFERROR(__xludf.DUMMYFUNCTION("GOOGLETRANSLATE(E117,""en"", ""ja"")"),"使用可能")</f>
        <v>使用可能</v>
      </c>
      <c r="G117" s="10" t="str">
        <f>IFERROR(__xludf.DUMMYFUNCTION("GOOGLETRANSLATE(E117,""en"",""zh-cn"")"),"可用")</f>
        <v>可用</v>
      </c>
      <c r="H117" s="10" t="str">
        <f>IFERROR(__xludf.DUMMYFUNCTION("GOOGLETRANSLATE(E117,""en"",""fr"")"),"Utilisable")</f>
        <v>Utilisable</v>
      </c>
      <c r="I117" s="10" t="str">
        <f>IFERROR(__xludf.DUMMYFUNCTION("GOOGLETRANSLATE(E117,""en"",""de"")"),"Verwendbar")</f>
        <v>Verwendbar</v>
      </c>
    </row>
    <row r="118">
      <c r="A118" s="9" t="s">
        <v>231</v>
      </c>
      <c r="B118" s="9" t="s">
        <v>236</v>
      </c>
      <c r="C118" s="9" t="s">
        <v>84</v>
      </c>
      <c r="D118" s="9" t="s">
        <v>12</v>
      </c>
      <c r="E118" s="10" t="s">
        <v>237</v>
      </c>
      <c r="F118" s="10" t="str">
        <f>IFERROR(__xludf.DUMMYFUNCTION("GOOGLETRANSLATE(E118,""en"", ""ja"")"),"効率")</f>
        <v>効率</v>
      </c>
      <c r="G118" s="10" t="str">
        <f>IFERROR(__xludf.DUMMYFUNCTION("GOOGLETRANSLATE(E118,""en"",""zh-cn"")"),"效率")</f>
        <v>效率</v>
      </c>
      <c r="H118" s="10" t="str">
        <f>IFERROR(__xludf.DUMMYFUNCTION("GOOGLETRANSLATE(E118,""en"",""fr"")"),"Efficacité")</f>
        <v>Efficacité</v>
      </c>
      <c r="I118" s="10" t="str">
        <f>IFERROR(__xludf.DUMMYFUNCTION("GOOGLETRANSLATE(E118,""en"",""de"")"),"Effizienz")</f>
        <v>Effizienz</v>
      </c>
    </row>
    <row r="119">
      <c r="A119" s="9" t="s">
        <v>231</v>
      </c>
      <c r="B119" s="9" t="s">
        <v>238</v>
      </c>
      <c r="C119" s="9" t="s">
        <v>84</v>
      </c>
      <c r="D119" s="9" t="s">
        <v>12</v>
      </c>
      <c r="E119" s="10" t="s">
        <v>239</v>
      </c>
      <c r="F119" s="10" t="str">
        <f>IFERROR(__xludf.DUMMYFUNCTION("GOOGLETRANSLATE(E119,""en"", ""ja"")"),"一貫性")</f>
        <v>一貫性</v>
      </c>
      <c r="G119" s="10" t="str">
        <f>IFERROR(__xludf.DUMMYFUNCTION("GOOGLETRANSLATE(E119,""en"",""zh-cn"")"),"一致性")</f>
        <v>一致性</v>
      </c>
      <c r="H119" s="10" t="str">
        <f>IFERROR(__xludf.DUMMYFUNCTION("GOOGLETRANSLATE(E119,""en"",""fr"")"),"Cohérence")</f>
        <v>Cohérence</v>
      </c>
      <c r="I119" s="10" t="str">
        <f>IFERROR(__xludf.DUMMYFUNCTION("GOOGLETRANSLATE(E119,""en"",""de"")"),"Konsistenz")</f>
        <v>Konsistenz</v>
      </c>
    </row>
    <row r="120">
      <c r="A120" s="9" t="s">
        <v>231</v>
      </c>
      <c r="B120" s="9" t="s">
        <v>240</v>
      </c>
      <c r="C120" s="9" t="s">
        <v>84</v>
      </c>
      <c r="D120" s="9" t="s">
        <v>12</v>
      </c>
      <c r="E120" s="10" t="s">
        <v>241</v>
      </c>
      <c r="F120" s="10" t="str">
        <f>IFERROR(__xludf.DUMMYFUNCTION("GOOGLETRANSLATE(E120,""en"", ""ja"")"),"アクセス可能")</f>
        <v>アクセス可能</v>
      </c>
      <c r="G120" s="10" t="str">
        <f>IFERROR(__xludf.DUMMYFUNCTION("GOOGLETRANSLATE(E120,""en"",""zh-cn"")"),"无障碍")</f>
        <v>无障碍</v>
      </c>
      <c r="H120" s="10" t="str">
        <f>IFERROR(__xludf.DUMMYFUNCTION("GOOGLETRANSLATE(E120,""en"",""fr"")"),"Accessible")</f>
        <v>Accessible</v>
      </c>
      <c r="I120" s="10" t="str">
        <f>IFERROR(__xludf.DUMMYFUNCTION("GOOGLETRANSLATE(E120,""en"",""de"")"),"Zugänglich")</f>
        <v>Zugänglich</v>
      </c>
    </row>
    <row r="121">
      <c r="A121" s="9" t="s">
        <v>231</v>
      </c>
      <c r="B121" s="9" t="s">
        <v>242</v>
      </c>
      <c r="C121" s="9" t="s">
        <v>84</v>
      </c>
      <c r="D121" s="9" t="s">
        <v>12</v>
      </c>
      <c r="E121" s="10" t="s">
        <v>243</v>
      </c>
      <c r="F121" s="10" t="str">
        <f>IFERROR(__xludf.DUMMYFUNCTION("GOOGLETRANSLATE(E121,""en"", ""ja"")"),"共同")</f>
        <v>共同</v>
      </c>
      <c r="G121" s="10" t="str">
        <f>IFERROR(__xludf.DUMMYFUNCTION("GOOGLETRANSLATE(E121,""en"",""zh-cn"")"),"协作")</f>
        <v>协作</v>
      </c>
      <c r="H121" s="10" t="str">
        <f>IFERROR(__xludf.DUMMYFUNCTION("GOOGLETRANSLATE(E121,""en"",""fr"")"),"Collaboratif")</f>
        <v>Collaboratif</v>
      </c>
      <c r="I121" s="10" t="str">
        <f>IFERROR(__xludf.DUMMYFUNCTION("GOOGLETRANSLATE(E121,""en"",""de"")"),"Kollaborativ")</f>
        <v>Kollaborativ</v>
      </c>
    </row>
    <row r="122">
      <c r="A122" s="9" t="s">
        <v>231</v>
      </c>
      <c r="B122" s="9" t="s">
        <v>244</v>
      </c>
      <c r="C122" s="9" t="s">
        <v>84</v>
      </c>
      <c r="D122" s="9" t="s">
        <v>12</v>
      </c>
      <c r="E122" s="10" t="s">
        <v>245</v>
      </c>
      <c r="F122" s="10" t="str">
        <f>IFERROR(__xludf.DUMMYFUNCTION("GOOGLETRANSLATE(E122,""en"", ""ja"")"),"応答性")</f>
        <v>応答性</v>
      </c>
      <c r="G122" s="10" t="str">
        <f>IFERROR(__xludf.DUMMYFUNCTION("GOOGLETRANSLATE(E122,""en"",""zh-cn"")"),"响应迅速")</f>
        <v>响应迅速</v>
      </c>
      <c r="H122" s="10" t="str">
        <f>IFERROR(__xludf.DUMMYFUNCTION("GOOGLETRANSLATE(E122,""en"",""fr"")"),"Sensible")</f>
        <v>Sensible</v>
      </c>
      <c r="I122" s="10" t="str">
        <f>IFERROR(__xludf.DUMMYFUNCTION("GOOGLETRANSLATE(E122,""en"",""de"")"),"Reaktionsschnell")</f>
        <v>Reaktionsschnell</v>
      </c>
    </row>
    <row r="123">
      <c r="A123" s="9" t="s">
        <v>231</v>
      </c>
      <c r="B123" s="9" t="s">
        <v>246</v>
      </c>
      <c r="C123" s="9" t="s">
        <v>84</v>
      </c>
      <c r="D123" s="9" t="s">
        <v>12</v>
      </c>
      <c r="E123" s="10" t="s">
        <v>247</v>
      </c>
      <c r="F123" s="10" t="str">
        <f>IFERROR(__xludf.DUMMYFUNCTION("GOOGLETRANSLATE(E123,""en"",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23" s="10" t="str">
        <f>IFERROR(__xludf.DUMMYFUNCTION("GOOGLETRANSLATE(E123,""en"",""zh-cn"")"),"我们用户的内容总是首先出现的 - 确保我们集中了用户的业务目标，并始终是任务驱动的。")</f>
        <v>我们用户的内容总是首先出现的 - 确保我们集中了用户的业务目标，并始终是任务驱动的。</v>
      </c>
      <c r="H123" s="10" t="str">
        <f>IFERROR(__xludf.DUMMYFUNCTION("GOOGLETRANSLATE(E123,""en"",""fr"")"),"Le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23" s="10" t="str">
        <f>IFERROR(__xludf.DUMMYFUNCTION("GOOGLETRANSLATE(E123,""en"",""de"")"),"Der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24">
      <c r="A124" s="9" t="s">
        <v>231</v>
      </c>
      <c r="B124" s="9" t="s">
        <v>248</v>
      </c>
      <c r="C124" s="9" t="s">
        <v>84</v>
      </c>
      <c r="D124" s="9" t="s">
        <v>12</v>
      </c>
      <c r="E124" s="10" t="s">
        <v>249</v>
      </c>
      <c r="F124" s="10" t="str">
        <f>IFERROR(__xludf.DUMMYFUNCTION("GOOGLETRANSLATE(E124,""en"",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24" s="10" t="str">
        <f>IFERROR(__xludf.DUMMYFUNCTION("GOOGLETRANSLATE(E124,""en"",""zh-cn"")"),"所有用户都可以毫无困难地使用它。内容需要清晰易于找到。功能需要轻松访问和高效。")</f>
        <v>所有用户都可以毫无困难地使用它。内容需要清晰易于找到。功能需要轻松访问和高效。</v>
      </c>
      <c r="H124" s="10" t="str">
        <f>IFERROR(__xludf.DUMMYFUNCTION("GOOGLETRANSLATE(E124,""en"",""fr"")"),"Tous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24" s="10" t="str">
        <f>IFERROR(__xludf.DUMMYFUNCTION("GOOGLETRANSLATE(E124,""en"",""de"")"),"Alle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25">
      <c r="A125" s="9" t="s">
        <v>231</v>
      </c>
      <c r="B125" s="9" t="s">
        <v>250</v>
      </c>
      <c r="C125" s="9" t="s">
        <v>84</v>
      </c>
      <c r="D125" s="9" t="s">
        <v>12</v>
      </c>
      <c r="E125" s="10" t="s">
        <v>251</v>
      </c>
      <c r="F125" s="10" t="str">
        <f>IFERROR(__xludf.DUMMYFUNCTION("GOOGLETRANSLATE(E125,""en"", ""ja"")"),"UI要素は、必要な場合にのみ、常に利用可能にするのではなく、表示することを選択します。")</f>
        <v>UI要素は、必要な場合にのみ、常に利用可能にするのではなく、表示することを選択します。</v>
      </c>
      <c r="G125" s="10" t="str">
        <f>IFERROR(__xludf.DUMMYFUNCTION("GOOGLETRANSLATE(E125,""en"",""zh-cn"")"),"我们选择仅在需要时显示UI元素，而不是始终使其可用。")</f>
        <v>我们选择仅在需要时显示UI元素，而不是始终使其可用。</v>
      </c>
      <c r="H125" s="10" t="str">
        <f>IFERROR(__xludf.DUMMYFUNCTION("GOOGLETRANSLATE(E125,""en"",""fr"")"),"Nous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25" s="10" t="str">
        <f>IFERROR(__xludf.DUMMYFUNCTION("GOOGLETRANSLATE(E125,""en"",""de"")"),"Wir wählen UI -Elemente nur dann, wenn sie benötigt werden, anstatt sie jederzeit zur Verfügung zu stellen.")</f>
        <v>Wir wählen UI -Elemente nur dann, wenn sie benötigt werden, anstatt sie jederzeit zur Verfügung zu stellen.</v>
      </c>
    </row>
    <row r="126">
      <c r="A126" s="9" t="s">
        <v>231</v>
      </c>
      <c r="B126" s="9" t="s">
        <v>252</v>
      </c>
      <c r="C126" s="9" t="s">
        <v>84</v>
      </c>
      <c r="D126" s="9" t="s">
        <v>12</v>
      </c>
      <c r="E126" s="10" t="s">
        <v>253</v>
      </c>
      <c r="F126" s="10" t="str">
        <f>IFERROR(__xludf.DUMMYFUNCTION("GOOGLETRANSLATE(E126,""en"", ""ja"")"),"同じ質問に同じソリューションを適用することで、親しみやすさを作成し、直観を強化すると、学習コストを削減できます。")</f>
        <v>同じ質問に同じソリューションを適用することで、親しみやすさを作成し、直観を強化すると、学習コストを削減できます。</v>
      </c>
      <c r="G126" s="10" t="str">
        <f>IFERROR(__xludf.DUMMYFUNCTION("GOOGLETRANSLATE(E126,""en"",""zh-cn"")"),"通过将相同的解决方案应用于相同的问题可以降低学习成本，从而建立熟悉度并加强直觉。")</f>
        <v>通过将相同的解决方案应用于相同的问题可以降低学习成本，从而建立熟悉度并加强直觉。</v>
      </c>
      <c r="H126" s="10" t="str">
        <f>IFERROR(__xludf.DUMMYFUNCTION("GOOGLETRANSLATE(E126,""en"",""fr"")"),"Créez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26" s="10" t="str">
        <f>IFERROR(__xludf.DUMMYFUNCTION("GOOGLETRANSLATE(E126,""en"",""de"")"),"Erstellen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27">
      <c r="A127" s="9" t="s">
        <v>231</v>
      </c>
      <c r="B127" s="9" t="s">
        <v>254</v>
      </c>
      <c r="C127" s="9" t="s">
        <v>84</v>
      </c>
      <c r="D127" s="9" t="s">
        <v>12</v>
      </c>
      <c r="E127" s="10" t="s">
        <v>255</v>
      </c>
      <c r="F127" s="10" t="str">
        <f>IFERROR(__xludf.DUMMYFUNCTION("GOOGLETRANSLATE(E127,""en"",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27" s="10" t="str">
        <f>IFERROR(__xludf.DUMMYFUNCTION("GOOGLETRANSLATE(E127,""en"",""zh-cn"")"),"所有页面设计都符合颜色对比度，导航替代方案以及基于WCAG 2.0的更多准则，符合可访问性要求。")</f>
        <v>所有页面设计都符合颜色对比度，导航替代方案以及基于WCAG 2.0的更多准则，符合可访问性要求。</v>
      </c>
      <c r="H127" s="10" t="str">
        <f>IFERROR(__xludf.DUMMYFUNCTION("GOOGLETRANSLATE(E127,""en"",""fr"")"),"Toutes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27" s="10" t="str">
        <f>IFERROR(__xludf.DUMMYFUNCTION("GOOGLETRANSLATE(E127,""en"",""de"")"),"Alle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28">
      <c r="A128" s="9" t="s">
        <v>231</v>
      </c>
      <c r="B128" s="9" t="s">
        <v>256</v>
      </c>
      <c r="C128" s="9" t="s">
        <v>84</v>
      </c>
      <c r="D128" s="9" t="s">
        <v>12</v>
      </c>
      <c r="E128" s="10" t="s">
        <v>257</v>
      </c>
      <c r="F128" s="10" t="str">
        <f>IFERROR(__xludf.DUMMYFUNCTION("GOOGLETRANSLATE(E128,""en"", ""ja"")"),"豊富な教育活動を提供し、チームワークを可能にします。")</f>
        <v>豊富な教育活動を提供し、チームワークを可能にします。</v>
      </c>
      <c r="G128" s="10" t="str">
        <f>IFERROR(__xludf.DUMMYFUNCTION("GOOGLETRANSLATE(E128,""en"",""zh-cn"")"),"我们提供大量的教学活动并实现团队合作。")</f>
        <v>我们提供大量的教学活动并实现团队合作。</v>
      </c>
      <c r="H128" s="10" t="str">
        <f>IFERROR(__xludf.DUMMYFUNCTION("GOOGLETRANSLATE(E128,""en"",""fr"")"),"Nous fournissons une multitude d'activités d'enseignement et permettons le travail d'équipe.")</f>
        <v>Nous fournissons une multitude d'activités d'enseignement et permettons le travail d'équipe.</v>
      </c>
      <c r="I128" s="10" t="str">
        <f>IFERROR(__xludf.DUMMYFUNCTION("GOOGLETRANSLATE(E128,""en"",""de"")"),"Wir bieten eine Fülle von Lehraktivitäten und ermöglichen die Teamarbeit.")</f>
        <v>Wir bieten eine Fülle von Lehraktivitäten und ermöglichen die Teamarbeit.</v>
      </c>
    </row>
    <row r="129">
      <c r="A129" s="9" t="s">
        <v>231</v>
      </c>
      <c r="B129" s="9" t="s">
        <v>258</v>
      </c>
      <c r="C129" s="9" t="s">
        <v>84</v>
      </c>
      <c r="D129" s="9" t="s">
        <v>12</v>
      </c>
      <c r="E129" s="10" t="s">
        <v>259</v>
      </c>
      <c r="F129" s="10" t="str">
        <f>IFERROR(__xludf.DUMMYFUNCTION("GOOGLETRANSLATE(E129,""en"",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29" s="10" t="str">
        <f>IFERROR(__xludf.DUMMYFUNCTION("GOOGLETRANSLATE(E129,""en"",""zh-cn"")"),"使用8像素基本单元允许组件在所有显示尺寸上始终如一地扩展。")</f>
        <v>使用8像素基本单元允许组件在所有显示尺寸上始终如一地扩展。</v>
      </c>
      <c r="H129" s="10" t="str">
        <f>IFERROR(__xludf.DUMMYFUNCTION("GOOGLETRANSLATE(E129,""en"",""fr"")"),"L'utilisation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29" s="10" t="str">
        <f>IFERROR(__xludf.DUMMYFUNCTION("GOOGLETRANSLATE(E129,""en"",""de"")"),"Durch die Verwendung einer 8-Pixel-Basiseinheit können Komponenten konsistent über alle Anzeigegrößen skalieren.")</f>
        <v>Durch die Verwendung einer 8-Pixel-Basiseinheit können Komponenten konsistent über alle Anzeigegrößen skalieren.</v>
      </c>
    </row>
    <row r="130">
      <c r="A130" s="11"/>
      <c r="B130" s="11"/>
      <c r="C130" s="11"/>
      <c r="D130" s="11"/>
      <c r="E130" s="11"/>
      <c r="F130" s="11"/>
      <c r="G130" s="11"/>
      <c r="H130" s="11"/>
      <c r="I130" s="11"/>
    </row>
    <row r="131">
      <c r="A131" s="9" t="s">
        <v>231</v>
      </c>
      <c r="B131" s="9" t="s">
        <v>205</v>
      </c>
      <c r="C131" s="9" t="s">
        <v>84</v>
      </c>
      <c r="D131" s="9" t="s">
        <v>12</v>
      </c>
      <c r="E131" s="10" t="s">
        <v>85</v>
      </c>
      <c r="F131" s="10" t="str">
        <f>IFERROR(__xludf.DUMMYFUNCTION("GOOGLETRANSLATE(E131,""en"", ""ja"")"),"デザインの原則")</f>
        <v>デザインの原則</v>
      </c>
      <c r="G131" s="10" t="str">
        <f>IFERROR(__xludf.DUMMYFUNCTION("GOOGLETRANSLATE(E131,""en"",""zh-cn"")"),"设计原理")</f>
        <v>设计原理</v>
      </c>
      <c r="H131" s="10" t="str">
        <f>IFERROR(__xludf.DUMMYFUNCTION("GOOGLETRANSLATE(E131,""en"",""fr"")"),"Principe de conception")</f>
        <v>Principe de conception</v>
      </c>
      <c r="I131" s="10" t="str">
        <f>IFERROR(__xludf.DUMMYFUNCTION("GOOGLETRANSLATE(E131,""en"",""de"")"),"Designprinzip")</f>
        <v>Designprinzip</v>
      </c>
    </row>
    <row r="132">
      <c r="A132" s="9" t="s">
        <v>231</v>
      </c>
      <c r="B132" s="9" t="s">
        <v>232</v>
      </c>
      <c r="C132" s="9" t="s">
        <v>84</v>
      </c>
      <c r="D132" s="9" t="s">
        <v>12</v>
      </c>
      <c r="E132" s="10" t="s">
        <v>233</v>
      </c>
      <c r="F132" s="10" t="str">
        <f>IFERROR(__xludf.DUMMYFUNCTION("GOOGLETRANSLATE(E132,""en"", ""ja"")"),"役に立つ")</f>
        <v>役に立つ</v>
      </c>
      <c r="G132" s="10" t="str">
        <f>IFERROR(__xludf.DUMMYFUNCTION("GOOGLETRANSLATE(E132,""en"",""zh-cn"")"),"有用")</f>
        <v>有用</v>
      </c>
      <c r="H132" s="10" t="str">
        <f>IFERROR(__xludf.DUMMYFUNCTION("GOOGLETRANSLATE(E132,""en"",""fr"")"),"Utile")</f>
        <v>Utile</v>
      </c>
      <c r="I132" s="10" t="str">
        <f>IFERROR(__xludf.DUMMYFUNCTION("GOOGLETRANSLATE(E132,""en"",""de"")"),"Nützlich")</f>
        <v>Nützlich</v>
      </c>
    </row>
    <row r="133">
      <c r="A133" s="9" t="s">
        <v>231</v>
      </c>
      <c r="B133" s="9" t="s">
        <v>234</v>
      </c>
      <c r="C133" s="9" t="s">
        <v>84</v>
      </c>
      <c r="D133" s="9" t="s">
        <v>12</v>
      </c>
      <c r="E133" s="10" t="s">
        <v>235</v>
      </c>
      <c r="F133" s="10" t="str">
        <f>IFERROR(__xludf.DUMMYFUNCTION("GOOGLETRANSLATE(E133,""en"", ""ja"")"),"使用可能")</f>
        <v>使用可能</v>
      </c>
      <c r="G133" s="10" t="str">
        <f>IFERROR(__xludf.DUMMYFUNCTION("GOOGLETRANSLATE(E133,""en"",""zh-cn"")"),"可用")</f>
        <v>可用</v>
      </c>
      <c r="H133" s="10" t="str">
        <f>IFERROR(__xludf.DUMMYFUNCTION("GOOGLETRANSLATE(E133,""en"",""fr"")"),"Utilisable")</f>
        <v>Utilisable</v>
      </c>
      <c r="I133" s="10" t="str">
        <f>IFERROR(__xludf.DUMMYFUNCTION("GOOGLETRANSLATE(E133,""en"",""de"")"),"Verwendbar")</f>
        <v>Verwendbar</v>
      </c>
    </row>
    <row r="134">
      <c r="A134" s="9" t="s">
        <v>231</v>
      </c>
      <c r="B134" s="9" t="s">
        <v>236</v>
      </c>
      <c r="C134" s="9" t="s">
        <v>84</v>
      </c>
      <c r="D134" s="9" t="s">
        <v>12</v>
      </c>
      <c r="E134" s="10" t="s">
        <v>237</v>
      </c>
      <c r="F134" s="10" t="str">
        <f>IFERROR(__xludf.DUMMYFUNCTION("GOOGLETRANSLATE(E134,""en"", ""ja"")"),"効率")</f>
        <v>効率</v>
      </c>
      <c r="G134" s="10" t="str">
        <f>IFERROR(__xludf.DUMMYFUNCTION("GOOGLETRANSLATE(E134,""en"",""zh-cn"")"),"效率")</f>
        <v>效率</v>
      </c>
      <c r="H134" s="10" t="str">
        <f>IFERROR(__xludf.DUMMYFUNCTION("GOOGLETRANSLATE(E134,""en"",""fr"")"),"Efficacité")</f>
        <v>Efficacité</v>
      </c>
      <c r="I134" s="10" t="str">
        <f>IFERROR(__xludf.DUMMYFUNCTION("GOOGLETRANSLATE(E134,""en"",""de"")"),"Effizienz")</f>
        <v>Effizienz</v>
      </c>
    </row>
    <row r="135">
      <c r="A135" s="9" t="s">
        <v>231</v>
      </c>
      <c r="B135" s="9" t="s">
        <v>238</v>
      </c>
      <c r="C135" s="9" t="s">
        <v>84</v>
      </c>
      <c r="D135" s="9" t="s">
        <v>12</v>
      </c>
      <c r="E135" s="10" t="s">
        <v>239</v>
      </c>
      <c r="F135" s="10" t="str">
        <f>IFERROR(__xludf.DUMMYFUNCTION("GOOGLETRANSLATE(E135,""en"", ""ja"")"),"一貫性")</f>
        <v>一貫性</v>
      </c>
      <c r="G135" s="10" t="str">
        <f>IFERROR(__xludf.DUMMYFUNCTION("GOOGLETRANSLATE(E135,""en"",""zh-cn"")"),"一致性")</f>
        <v>一致性</v>
      </c>
      <c r="H135" s="10" t="str">
        <f>IFERROR(__xludf.DUMMYFUNCTION("GOOGLETRANSLATE(E135,""en"",""fr"")"),"Cohérence")</f>
        <v>Cohérence</v>
      </c>
      <c r="I135" s="10" t="str">
        <f>IFERROR(__xludf.DUMMYFUNCTION("GOOGLETRANSLATE(E135,""en"",""de"")"),"Konsistenz")</f>
        <v>Konsistenz</v>
      </c>
    </row>
    <row r="136">
      <c r="A136" s="9" t="s">
        <v>231</v>
      </c>
      <c r="B136" s="9" t="s">
        <v>240</v>
      </c>
      <c r="C136" s="9" t="s">
        <v>84</v>
      </c>
      <c r="D136" s="9" t="s">
        <v>12</v>
      </c>
      <c r="E136" s="10" t="s">
        <v>241</v>
      </c>
      <c r="F136" s="10" t="str">
        <f>IFERROR(__xludf.DUMMYFUNCTION("GOOGLETRANSLATE(E136,""en"", ""ja"")"),"アクセス可能")</f>
        <v>アクセス可能</v>
      </c>
      <c r="G136" s="10" t="str">
        <f>IFERROR(__xludf.DUMMYFUNCTION("GOOGLETRANSLATE(E136,""en"",""zh-cn"")"),"无障碍")</f>
        <v>无障碍</v>
      </c>
      <c r="H136" s="10" t="str">
        <f>IFERROR(__xludf.DUMMYFUNCTION("GOOGLETRANSLATE(E136,""en"",""fr"")"),"Accessible")</f>
        <v>Accessible</v>
      </c>
      <c r="I136" s="10" t="str">
        <f>IFERROR(__xludf.DUMMYFUNCTION("GOOGLETRANSLATE(E136,""en"",""de"")"),"Zugänglich")</f>
        <v>Zugänglich</v>
      </c>
    </row>
    <row r="137">
      <c r="A137" s="9" t="s">
        <v>231</v>
      </c>
      <c r="B137" s="9" t="s">
        <v>242</v>
      </c>
      <c r="C137" s="9" t="s">
        <v>84</v>
      </c>
      <c r="D137" s="9" t="s">
        <v>12</v>
      </c>
      <c r="E137" s="10" t="s">
        <v>243</v>
      </c>
      <c r="F137" s="10" t="str">
        <f>IFERROR(__xludf.DUMMYFUNCTION("GOOGLETRANSLATE(E137,""en"", ""ja"")"),"共同")</f>
        <v>共同</v>
      </c>
      <c r="G137" s="10" t="str">
        <f>IFERROR(__xludf.DUMMYFUNCTION("GOOGLETRANSLATE(E137,""en"",""zh-cn"")"),"协作")</f>
        <v>协作</v>
      </c>
      <c r="H137" s="10" t="str">
        <f>IFERROR(__xludf.DUMMYFUNCTION("GOOGLETRANSLATE(E137,""en"",""fr"")"),"Collaboratif")</f>
        <v>Collaboratif</v>
      </c>
      <c r="I137" s="10" t="str">
        <f>IFERROR(__xludf.DUMMYFUNCTION("GOOGLETRANSLATE(E137,""en"",""de"")"),"Kollaborativ")</f>
        <v>Kollaborativ</v>
      </c>
    </row>
    <row r="138">
      <c r="A138" s="9" t="s">
        <v>231</v>
      </c>
      <c r="B138" s="9" t="s">
        <v>244</v>
      </c>
      <c r="C138" s="9" t="s">
        <v>84</v>
      </c>
      <c r="D138" s="9" t="s">
        <v>12</v>
      </c>
      <c r="E138" s="10" t="s">
        <v>245</v>
      </c>
      <c r="F138" s="10" t="str">
        <f>IFERROR(__xludf.DUMMYFUNCTION("GOOGLETRANSLATE(E138,""en"", ""ja"")"),"応答性")</f>
        <v>応答性</v>
      </c>
      <c r="G138" s="10" t="str">
        <f>IFERROR(__xludf.DUMMYFUNCTION("GOOGLETRANSLATE(E138,""en"",""zh-cn"")"),"响应迅速")</f>
        <v>响应迅速</v>
      </c>
      <c r="H138" s="10" t="str">
        <f>IFERROR(__xludf.DUMMYFUNCTION("GOOGLETRANSLATE(E138,""en"",""fr"")"),"Sensible")</f>
        <v>Sensible</v>
      </c>
      <c r="I138" s="10" t="str">
        <f>IFERROR(__xludf.DUMMYFUNCTION("GOOGLETRANSLATE(E138,""en"",""de"")"),"Reaktionsschnell")</f>
        <v>Reaktionsschnell</v>
      </c>
    </row>
    <row r="139">
      <c r="A139" s="9" t="s">
        <v>231</v>
      </c>
      <c r="B139" s="9" t="s">
        <v>246</v>
      </c>
      <c r="C139" s="9" t="s">
        <v>84</v>
      </c>
      <c r="D139" s="9" t="s">
        <v>12</v>
      </c>
      <c r="E139" s="10" t="s">
        <v>247</v>
      </c>
      <c r="F139" s="10" t="str">
        <f>IFERROR(__xludf.DUMMYFUNCTION("GOOGLETRANSLATE(E139,""en"",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39" s="10" t="str">
        <f>IFERROR(__xludf.DUMMYFUNCTION("GOOGLETRANSLATE(E139,""en"",""zh-cn"")"),"我们用户的内容总是首先出现的 - 确保我们集中了用户的业务目标，并始终是任务驱动的。")</f>
        <v>我们用户的内容总是首先出现的 - 确保我们集中了用户的业务目标，并始终是任务驱动的。</v>
      </c>
      <c r="H139" s="10" t="str">
        <f>IFERROR(__xludf.DUMMYFUNCTION("GOOGLETRANSLATE(E139,""en"",""fr"")"),"Le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39" s="10" t="str">
        <f>IFERROR(__xludf.DUMMYFUNCTION("GOOGLETRANSLATE(E139,""en"",""de"")"),"Der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40">
      <c r="A140" s="9" t="s">
        <v>231</v>
      </c>
      <c r="B140" s="9" t="s">
        <v>248</v>
      </c>
      <c r="C140" s="9" t="s">
        <v>84</v>
      </c>
      <c r="D140" s="9" t="s">
        <v>12</v>
      </c>
      <c r="E140" s="10" t="s">
        <v>249</v>
      </c>
      <c r="F140" s="10" t="str">
        <f>IFERROR(__xludf.DUMMYFUNCTION("GOOGLETRANSLATE(E140,""en"",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40" s="10" t="str">
        <f>IFERROR(__xludf.DUMMYFUNCTION("GOOGLETRANSLATE(E140,""en"",""zh-cn"")"),"所有用户都可以毫无困难地使用它。内容需要清晰易于找到。功能需要轻松访问和高效。")</f>
        <v>所有用户都可以毫无困难地使用它。内容需要清晰易于找到。功能需要轻松访问和高效。</v>
      </c>
      <c r="H140" s="10" t="str">
        <f>IFERROR(__xludf.DUMMYFUNCTION("GOOGLETRANSLATE(E140,""en"",""fr"")"),"Tous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40" s="10" t="str">
        <f>IFERROR(__xludf.DUMMYFUNCTION("GOOGLETRANSLATE(E140,""en"",""de"")"),"Alle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41">
      <c r="A141" s="9" t="s">
        <v>231</v>
      </c>
      <c r="B141" s="9" t="s">
        <v>250</v>
      </c>
      <c r="C141" s="9" t="s">
        <v>84</v>
      </c>
      <c r="D141" s="9" t="s">
        <v>12</v>
      </c>
      <c r="E141" s="10" t="s">
        <v>251</v>
      </c>
      <c r="F141" s="10" t="str">
        <f>IFERROR(__xludf.DUMMYFUNCTION("GOOGLETRANSLATE(E141,""en"", ""ja"")"),"UI要素は、必要な場合にのみ、常に利用可能にするのではなく、表示することを選択します。")</f>
        <v>UI要素は、必要な場合にのみ、常に利用可能にするのではなく、表示することを選択します。</v>
      </c>
      <c r="G141" s="10" t="str">
        <f>IFERROR(__xludf.DUMMYFUNCTION("GOOGLETRANSLATE(E141,""en"",""zh-cn"")"),"我们选择仅在需要时显示UI元素，而不是始终使其可用。")</f>
        <v>我们选择仅在需要时显示UI元素，而不是始终使其可用。</v>
      </c>
      <c r="H141" s="10" t="str">
        <f>IFERROR(__xludf.DUMMYFUNCTION("GOOGLETRANSLATE(E141,""en"",""fr"")"),"Nous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41" s="10" t="str">
        <f>IFERROR(__xludf.DUMMYFUNCTION("GOOGLETRANSLATE(E141,""en"",""de"")"),"Wir wählen UI -Elemente nur dann, wenn sie benötigt werden, anstatt sie jederzeit zur Verfügung zu stellen.")</f>
        <v>Wir wählen UI -Elemente nur dann, wenn sie benötigt werden, anstatt sie jederzeit zur Verfügung zu stellen.</v>
      </c>
    </row>
    <row r="142">
      <c r="A142" s="9" t="s">
        <v>231</v>
      </c>
      <c r="B142" s="9" t="s">
        <v>252</v>
      </c>
      <c r="C142" s="9" t="s">
        <v>84</v>
      </c>
      <c r="D142" s="9" t="s">
        <v>12</v>
      </c>
      <c r="E142" s="10" t="s">
        <v>253</v>
      </c>
      <c r="F142" s="10" t="str">
        <f>IFERROR(__xludf.DUMMYFUNCTION("GOOGLETRANSLATE(E142,""en"", ""ja"")"),"同じ質問に同じソリューションを適用することで、親しみやすさを作成し、直観を強化すると、学習コストを削減できます。")</f>
        <v>同じ質問に同じソリューションを適用することで、親しみやすさを作成し、直観を強化すると、学習コストを削減できます。</v>
      </c>
      <c r="G142" s="10" t="str">
        <f>IFERROR(__xludf.DUMMYFUNCTION("GOOGLETRANSLATE(E142,""en"",""zh-cn"")"),"通过将相同的解决方案应用于相同的问题可以降低学习成本，从而建立熟悉度并加强直觉。")</f>
        <v>通过将相同的解决方案应用于相同的问题可以降低学习成本，从而建立熟悉度并加强直觉。</v>
      </c>
      <c r="H142" s="10" t="str">
        <f>IFERROR(__xludf.DUMMYFUNCTION("GOOGLETRANSLATE(E142,""en"",""fr"")"),"Créez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42" s="10" t="str">
        <f>IFERROR(__xludf.DUMMYFUNCTION("GOOGLETRANSLATE(E142,""en"",""de"")"),"Erstellen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43">
      <c r="A143" s="9" t="s">
        <v>231</v>
      </c>
      <c r="B143" s="9" t="s">
        <v>254</v>
      </c>
      <c r="C143" s="9" t="s">
        <v>84</v>
      </c>
      <c r="D143" s="9" t="s">
        <v>12</v>
      </c>
      <c r="E143" s="10" t="s">
        <v>255</v>
      </c>
      <c r="F143" s="10" t="str">
        <f>IFERROR(__xludf.DUMMYFUNCTION("GOOGLETRANSLATE(E143,""en"",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43" s="10" t="str">
        <f>IFERROR(__xludf.DUMMYFUNCTION("GOOGLETRANSLATE(E143,""en"",""zh-cn"")"),"所有页面设计都符合颜色对比度，导航替代方案以及基于WCAG 2.0的更多准则，符合可访问性要求。")</f>
        <v>所有页面设计都符合颜色对比度，导航替代方案以及基于WCAG 2.0的更多准则，符合可访问性要求。</v>
      </c>
      <c r="H143" s="10" t="str">
        <f>IFERROR(__xludf.DUMMYFUNCTION("GOOGLETRANSLATE(E143,""en"",""fr"")"),"Toutes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43" s="10" t="str">
        <f>IFERROR(__xludf.DUMMYFUNCTION("GOOGLETRANSLATE(E143,""en"",""de"")"),"Alle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44">
      <c r="A144" s="9" t="s">
        <v>231</v>
      </c>
      <c r="B144" s="9" t="s">
        <v>256</v>
      </c>
      <c r="C144" s="9" t="s">
        <v>84</v>
      </c>
      <c r="D144" s="9" t="s">
        <v>12</v>
      </c>
      <c r="E144" s="10" t="s">
        <v>257</v>
      </c>
      <c r="F144" s="10" t="str">
        <f>IFERROR(__xludf.DUMMYFUNCTION("GOOGLETRANSLATE(E144,""en"", ""ja"")"),"豊富な教育活動を提供し、チームワークを可能にします。")</f>
        <v>豊富な教育活動を提供し、チームワークを可能にします。</v>
      </c>
      <c r="G144" s="10" t="str">
        <f>IFERROR(__xludf.DUMMYFUNCTION("GOOGLETRANSLATE(E144,""en"",""zh-cn"")"),"我们提供大量的教学活动并实现团队合作。")</f>
        <v>我们提供大量的教学活动并实现团队合作。</v>
      </c>
      <c r="H144" s="10" t="str">
        <f>IFERROR(__xludf.DUMMYFUNCTION("GOOGLETRANSLATE(E144,""en"",""fr"")"),"Nous fournissons une multitude d'activités d'enseignement et permettons le travail d'équipe.")</f>
        <v>Nous fournissons une multitude d'activités d'enseignement et permettons le travail d'équipe.</v>
      </c>
      <c r="I144" s="10" t="str">
        <f>IFERROR(__xludf.DUMMYFUNCTION("GOOGLETRANSLATE(E144,""en"",""de"")"),"Wir bieten eine Fülle von Lehraktivitäten und ermöglichen die Teamarbeit.")</f>
        <v>Wir bieten eine Fülle von Lehraktivitäten und ermöglichen die Teamarbeit.</v>
      </c>
    </row>
    <row r="145">
      <c r="A145" s="9" t="s">
        <v>231</v>
      </c>
      <c r="B145" s="9" t="s">
        <v>258</v>
      </c>
      <c r="C145" s="9" t="s">
        <v>84</v>
      </c>
      <c r="D145" s="9" t="s">
        <v>12</v>
      </c>
      <c r="E145" s="10" t="s">
        <v>259</v>
      </c>
      <c r="F145" s="10" t="str">
        <f>IFERROR(__xludf.DUMMYFUNCTION("GOOGLETRANSLATE(E145,""en"",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45" s="10" t="str">
        <f>IFERROR(__xludf.DUMMYFUNCTION("GOOGLETRANSLATE(E145,""en"",""zh-cn"")"),"使用8像素基本单元允许组件在所有显示尺寸上始终如一地扩展。")</f>
        <v>使用8像素基本单元允许组件在所有显示尺寸上始终如一地扩展。</v>
      </c>
      <c r="H145" s="10" t="str">
        <f>IFERROR(__xludf.DUMMYFUNCTION("GOOGLETRANSLATE(E145,""en"",""fr"")"),"L'utilisation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45" s="10" t="str">
        <f>IFERROR(__xludf.DUMMYFUNCTION("GOOGLETRANSLATE(E145,""en"",""de"")"),"Durch die Verwendung einer 8-Pixel-Basiseinheit können Komponenten konsistent über alle Anzeigegrößen skalieren.")</f>
        <v>Durch die Verwendung einer 8-Pixel-Basiseinheit können Komponenten konsistent über alle Anzeigegrößen skalieren.</v>
      </c>
    </row>
    <row r="146">
      <c r="A146" s="11"/>
      <c r="B146" s="11"/>
      <c r="C146" s="11"/>
      <c r="D146" s="11"/>
      <c r="E146" s="11"/>
      <c r="F146" s="11"/>
      <c r="G146" s="11"/>
      <c r="H146" s="11"/>
      <c r="I146" s="11"/>
    </row>
    <row r="147">
      <c r="A147" s="9" t="s">
        <v>260</v>
      </c>
      <c r="B147" s="9" t="s">
        <v>205</v>
      </c>
      <c r="C147" s="9" t="s">
        <v>90</v>
      </c>
      <c r="D147" s="9" t="s">
        <v>12</v>
      </c>
      <c r="E147" s="10" t="s">
        <v>91</v>
      </c>
      <c r="F147" s="10" t="str">
        <f>IFERROR(__xludf.DUMMYFUNCTION("GOOGLETRANSLATE(E147,""en"", ""ja"")"),"ボタン")</f>
        <v>ボタン</v>
      </c>
      <c r="G147" s="10" t="str">
        <f>IFERROR(__xludf.DUMMYFUNCTION("GOOGLETRANSLATE(E147,""en"",""zh-cn"")"),"按钮")</f>
        <v>按钮</v>
      </c>
      <c r="H147" s="10" t="str">
        <f>IFERROR(__xludf.DUMMYFUNCTION("GOOGLETRANSLATE(E147,""en"",""fr"")"),"Bouton")</f>
        <v>Bouton</v>
      </c>
      <c r="I147" s="10" t="str">
        <f>IFERROR(__xludf.DUMMYFUNCTION("GOOGLETRANSLATE(E147,""en"",""de"")"),"Taste")</f>
        <v>Taste</v>
      </c>
    </row>
    <row r="148">
      <c r="A148" s="9" t="s">
        <v>260</v>
      </c>
      <c r="B148" s="9" t="s">
        <v>206</v>
      </c>
      <c r="C148" s="9" t="s">
        <v>90</v>
      </c>
      <c r="D148" s="9" t="s">
        <v>12</v>
      </c>
      <c r="E148" s="10" t="s">
        <v>261</v>
      </c>
      <c r="F148" s="10" t="str">
        <f>IFERROR(__xludf.DUMMYFUNCTION("GOOGLETRANSLATE(E148,""en"", ""ja"")"),"ボタンを使用して特定のアクションを実行します。")</f>
        <v>ボタンを使用して特定のアクションを実行します。</v>
      </c>
      <c r="G148" s="10" t="str">
        <f>IFERROR(__xludf.DUMMYFUNCTION("GOOGLETRANSLATE(E148,""en"",""zh-cn"")"),"使用按钮执行特定动作。")</f>
        <v>使用按钮执行特定动作。</v>
      </c>
      <c r="H148" s="10" t="str">
        <f>IFERROR(__xludf.DUMMYFUNCTION("GOOGLETRANSLATE(E148,""en"",""fr"")"),"Utilisez le bouton pour effectuer une action spécifique.")</f>
        <v>Utilisez le bouton pour effectuer une action spécifique.</v>
      </c>
      <c r="I148" s="10" t="str">
        <f>IFERROR(__xludf.DUMMYFUNCTION("GOOGLETRANSLATE(E148,""en"",""de"")"),"Verwenden Sie die Taste, um eine bestimmte Aktion auszuführen.")</f>
        <v>Verwenden Sie die Taste, um eine bestimmte Aktion auszuführen.</v>
      </c>
    </row>
    <row r="149">
      <c r="A149" s="9" t="s">
        <v>260</v>
      </c>
      <c r="B149" s="9" t="s">
        <v>262</v>
      </c>
      <c r="C149" s="9" t="s">
        <v>90</v>
      </c>
      <c r="D149" s="9" t="s">
        <v>12</v>
      </c>
      <c r="E149" s="10" t="s">
        <v>263</v>
      </c>
      <c r="F149" s="10" t="str">
        <f>IFERROR(__xludf.DUMMYFUNCTION("GOOGLETRANSLATE(E149,""en"", ""ja"")"),"UERが必要な状況でプライマリボタンを使用します。")</f>
        <v>UERが必要な状況でプライマリボタンを使用します。</v>
      </c>
      <c r="G149" s="10" t="str">
        <f>IFERROR(__xludf.DUMMYFUNCTION("GOOGLETRANSLATE(E149,""en"",""zh-cn"")"),"在UERS可能需要的情况下使用主要按钮：")</f>
        <v>在UERS可能需要的情况下使用主要按钮：</v>
      </c>
      <c r="H149" s="10" t="str">
        <f>IFERROR(__xludf.DUMMYFUNCTION("GOOGLETRANSLATE(E149,""en"",""fr"")"),"Utilisez des boutons primaires dans des situations où les UER peuvent avoir besoin de:")</f>
        <v>Utilisez des boutons primaires dans des situations où les UER peuvent avoir besoin de:</v>
      </c>
      <c r="I149" s="10" t="str">
        <f>IFERROR(__xludf.DUMMYFUNCTION("GOOGLETRANSLATE(E149,""en"",""de"")"),"Verwenden Sie primäre Schaltflächen in Situationen, in denen UERS möglicherweise:")</f>
        <v>Verwenden Sie primäre Schaltflächen in Situationen, in denen UERS möglicherweise:</v>
      </c>
    </row>
    <row r="150">
      <c r="A150" s="9" t="s">
        <v>260</v>
      </c>
      <c r="B150" s="9" t="s">
        <v>208</v>
      </c>
      <c r="C150" s="9" t="s">
        <v>90</v>
      </c>
      <c r="D150" s="9" t="s">
        <v>12</v>
      </c>
      <c r="E150" s="10" t="s">
        <v>264</v>
      </c>
      <c r="F150" s="10" t="str">
        <f>IFERROR(__xludf.DUMMYFUNCTION("GOOGLETRANSLATE(E150,""en"", ""ja"")"),"フォームを送信します（送信、適用、保存、OK、キャンセル、閉じる）")</f>
        <v>フォームを送信します（送信、適用、保存、OK、キャンセル、閉じる）</v>
      </c>
      <c r="G150" s="10" t="str">
        <f>IFERROR(__xludf.DUMMYFUNCTION("GOOGLETRANSLATE(E150,""en"",""zh-cn"")"),"提交表格（提交，申请，保存，确定，取消，关闭）")</f>
        <v>提交表格（提交，申请，保存，确定，取消，关闭）</v>
      </c>
      <c r="H150" s="10" t="str">
        <f>IFERROR(__xludf.DUMMYFUNCTION("GOOGLETRANSLATE(E150,""en"",""fr"")"),"Soumettre un formulaire (soumettre, postuler, enregistrer, ok, annuler, clôture)")</f>
        <v>Soumettre un formulaire (soumettre, postuler, enregistrer, ok, annuler, clôture)</v>
      </c>
      <c r="I150" s="10" t="str">
        <f>IFERROR(__xludf.DUMMYFUNCTION("GOOGLETRANSLATE(E150,""en"",""de"")"),"Senden Sie ein Formular ein (senden, beantragen, sparen, ok, abbrechen, schließen)")</f>
        <v>Senden Sie ein Formular ein (senden, beantragen, sparen, ok, abbrechen, schließen)</v>
      </c>
    </row>
    <row r="151">
      <c r="A151" s="9" t="s">
        <v>260</v>
      </c>
      <c r="B151" s="9" t="s">
        <v>210</v>
      </c>
      <c r="C151" s="9" t="s">
        <v>90</v>
      </c>
      <c r="D151" s="9" t="s">
        <v>12</v>
      </c>
      <c r="E151" s="10" t="s">
        <v>265</v>
      </c>
      <c r="F151" s="10" t="str">
        <f>IFERROR(__xludf.DUMMYFUNCTION("GOOGLETRANSLATE(E151,""en"", ""ja"")"),"新しいタスクを開始する（開始、作成） - プロセスの新しいステップまたは次のステップを指定します（バック、ネクスト）")</f>
        <v>新しいタスクを開始する（開始、作成） - プロセスの新しいステップまたは次のステップを指定します（バック、ネクスト）</v>
      </c>
      <c r="G151" s="10" t="str">
        <f>IFERROR(__xludf.DUMMYFUNCTION("GOOGLETRANSLATE(E151,""en"",""zh-cn"")"),"开始一个新任务（启动，创建） - 在过程中指定新的或下一步（返回，下一个）")</f>
        <v>开始一个新任务（启动，创建） - 在过程中指定新的或下一步（返回，下一个）</v>
      </c>
      <c r="H151" s="10" t="str">
        <f>IFERROR(__xludf.DUMMYFUNCTION("GOOGLETRANSLATE(E151,""en"",""fr"")"),"Commencer une nouvelle tâche (démarrer, créer) - spécifiez une étape nouvelle ou suivante d'un processus (dos, ensuite)")</f>
        <v>Commencer une nouvelle tâche (démarrer, créer) - spécifiez une étape nouvelle ou suivante d'un processus (dos, ensuite)</v>
      </c>
      <c r="I151" s="10" t="str">
        <f>IFERROR(__xludf.DUMMYFUNCTION("GOOGLETRANSLATE(E151,""en"",""de"")"),"Starten Sie eine neue Aufgabe (Start, Erstellen) - Geben Sie einen neuen oder nächsten Schritt in einem Prozess an (zurück (nächstes))")</f>
        <v>Starten Sie eine neue Aufgabe (Start, Erstellen) - Geben Sie einen neuen oder nächsten Schritt in einem Prozess an (zurück (nächstes))</v>
      </c>
    </row>
    <row r="152">
      <c r="A152" s="9" t="s">
        <v>260</v>
      </c>
      <c r="B152" s="9" t="s">
        <v>266</v>
      </c>
      <c r="C152" s="9" t="s">
        <v>90</v>
      </c>
      <c r="D152" s="9" t="s">
        <v>12</v>
      </c>
      <c r="E152" s="10" t="s">
        <v>267</v>
      </c>
      <c r="F152" s="10" t="str">
        <f>IFERROR(__xludf.DUMMYFUNCTION("GOOGLETRANSLATE(E152,""en"", ""ja"")"),"重要な他の人")</f>
        <v>重要な他の人</v>
      </c>
      <c r="G152" s="10" t="str">
        <f>IFERROR(__xludf.DUMMYFUNCTION("GOOGLETRANSLATE(E152,""en"",""zh-cn"")"),"其他重要的")</f>
        <v>其他重要的</v>
      </c>
      <c r="H152" s="10" t="str">
        <f>IFERROR(__xludf.DUMMYFUNCTION("GOOGLETRANSLATE(E152,""en"",""fr"")"),"D'autres qui sont importants")</f>
        <v>D'autres qui sont importants</v>
      </c>
      <c r="I152" s="10" t="str">
        <f>IFERROR(__xludf.DUMMYFUNCTION("GOOGLETRANSLATE(E152,""en"",""de"")"),"Andere, die wichtig sind")</f>
        <v>Andere, die wichtig sind</v>
      </c>
    </row>
    <row r="153">
      <c r="A153" s="9" t="s">
        <v>260</v>
      </c>
      <c r="B153" s="9" t="s">
        <v>268</v>
      </c>
      <c r="C153" s="9" t="s">
        <v>90</v>
      </c>
      <c r="D153" s="9" t="s">
        <v>12</v>
      </c>
      <c r="E153" s="10" t="s">
        <v>269</v>
      </c>
      <c r="F153" s="10" t="str">
        <f>IFERROR(__xludf.DUMMYFUNCTION("GOOGLETRANSLATE(E153,""en"", ""ja"")"),"常に右側のプライマリボタン。原則を参照してください_（https://3.7designs.co/blog/2009/01/03/the-gutenburg-diagram-in-design/）")</f>
        <v>常に右側のプライマリボタン。原則を参照してください_（https://3.7designs.co/blog/2009/01/03/the-gutenburg-diagram-in-design/）</v>
      </c>
      <c r="G153" s="10" t="str">
        <f>IFERROR(__xludf.DUMMYFUNCTION("GOOGLETRANSLATE(E153,""en"",""zh-cn"")"),"主按钮始终在右边。请参阅原理_（https://3.7designs.co/blog/2009/01/03/the-gutenburg-diagram-ingram-ingram-in-design/）")</f>
        <v>主按钮始终在右边。请参阅原理_（https://3.7designs.co/blog/2009/01/03/the-gutenburg-diagram-ingram-ingram-in-design/）</v>
      </c>
      <c r="H153" s="10" t="str">
        <f>IFERROR(__xludf.DUMMYFUNCTION("GOOGLETRANSLATE(E153,""en"",""fr"")"),"Bouton primaire toujours à droite. Veuillez vous référer au principe _ (https://3.7designs.co/blog/2009/01/03/the-gutenburg-diagram-in-design/)")</f>
        <v>Bouton primaire toujours à droite. Veuillez vous référer au principe _ (https://3.7designs.co/blog/2009/01/03/the-gutenburg-diagram-in-design/)</v>
      </c>
      <c r="I153" s="10" t="str">
        <f>IFERROR(__xludf.DUMMYFUNCTION("GOOGLETRANSLATE(E153,""en"",""de"")"),"Primärknopf immer rechts. Weitere Informationen finden Sie im Prinzip _ (https://3.7designs.co/blog/2009/01/03/the-gutenburg-diagram-in-design/)")</f>
        <v>Primärknopf immer rechts. Weitere Informationen finden Sie im Prinzip _ (https://3.7designs.co/blog/2009/01/03/the-gutenburg-diagram-in-design/)</v>
      </c>
    </row>
    <row r="154">
      <c r="A154" s="9" t="s">
        <v>260</v>
      </c>
      <c r="B154" s="9" t="s">
        <v>270</v>
      </c>
      <c r="C154" s="9" t="s">
        <v>90</v>
      </c>
      <c r="D154" s="9" t="s">
        <v>12</v>
      </c>
      <c r="E154" s="10" t="s">
        <v>271</v>
      </c>
      <c r="F154" s="10" t="str">
        <f>IFERROR(__xludf.DUMMYFUNCTION("GOOGLETRANSLATE(E154,""en"", ""ja"")"),"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f>
        <v>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v>
      </c>
      <c r="G154" s="10" t="str">
        <f>IFERROR(__xludf.DUMMYFUNCTION("GOOGLETRANSLATE(E154,""en"",""zh-cn"")"),"按钮是可单击的项目，用于执行操作。最好将页面上的建议操作作为主按钮。通常，按钮始终具有这五个状态：正常，悬停，单击，集中和禁用。")</f>
        <v>按钮是可单击的项目，用于执行操作。最好将页面上的建议操作作为主按钮。通常，按钮始终具有这五个状态：正常，悬停，单击，集中和禁用。</v>
      </c>
      <c r="H154" s="10" t="str">
        <f>IFERROR(__xludf.DUMMYFUNCTION("GOOGLETRANSLATE(E154,""en"",""fr"")"),"Les boutons sont des éléments cliquables utilisés pour effectuer une action. Il est préférable de faire de l'action recommandée sur la page pour être le bouton principal. En général, un bouton a toujours ces cinq statuts: normal, survole, cliqué, concentr"&amp;"é et désactivé.")</f>
        <v>Les boutons sont des éléments cliquables utilisés pour effectuer une action. Il est préférable de faire de l'action recommandée sur la page pour être le bouton principal. En général, un bouton a toujours ces cinq statuts: normal, survole, cliqué, concentré et désactivé.</v>
      </c>
      <c r="I154" s="10" t="str">
        <f>IFERROR(__xludf.DUMMYFUNCTION("GOOGLETRANSLATE(E154,""en"",""de"")"),"Schaltflächen sind anklickbare Elemente, die zur Ausführung einer Aktion verwendet werden. Es ist besser, die empfohlene Aktion auf der Seite als primäre Schaltfläche zu erstellen. Im Allgemeinen hat eine Schaltfläche immer diese fünf Status: normal, schw"&amp;"eben, klickte, fokussiert und behindert.")</f>
        <v>Schaltflächen sind anklickbare Elemente, die zur Ausführung einer Aktion verwendet werden. Es ist besser, die empfohlene Aktion auf der Seite als primäre Schaltfläche zu erstellen. Im Allgemeinen hat eine Schaltfläche immer diese fünf Status: normal, schweben, klickte, fokussiert und behindert.</v>
      </c>
    </row>
    <row r="155">
      <c r="A155" s="9" t="s">
        <v>260</v>
      </c>
      <c r="B155" s="9" t="s">
        <v>272</v>
      </c>
      <c r="C155" s="9" t="s">
        <v>90</v>
      </c>
      <c r="D155" s="9" t="s">
        <v>12</v>
      </c>
      <c r="E155" s="10" t="s">
        <v>273</v>
      </c>
      <c r="F155" s="10" t="str">
        <f>IFERROR(__xludf.DUMMYFUNCTION("GOOGLETRANSLATE(E155,""en"", ""ja"")"),"通常のボタン")</f>
        <v>通常のボタン</v>
      </c>
      <c r="G155" s="10" t="str">
        <f>IFERROR(__xludf.DUMMYFUNCTION("GOOGLETRANSLATE(E155,""en"",""zh-cn"")"),"普通按钮")</f>
        <v>普通按钮</v>
      </c>
      <c r="H155" s="10" t="str">
        <f>IFERROR(__xludf.DUMMYFUNCTION("GOOGLETRANSLATE(E155,""en"",""fr"")"),"Bouton normal")</f>
        <v>Bouton normal</v>
      </c>
      <c r="I155" s="10" t="str">
        <f>IFERROR(__xludf.DUMMYFUNCTION("GOOGLETRANSLATE(E155,""en"",""de"")"),"Normale Taste")</f>
        <v>Normale Taste</v>
      </c>
    </row>
    <row r="156">
      <c r="A156" s="9" t="s">
        <v>260</v>
      </c>
      <c r="B156" s="9" t="s">
        <v>274</v>
      </c>
      <c r="C156" s="9" t="s">
        <v>90</v>
      </c>
      <c r="D156" s="9" t="s">
        <v>12</v>
      </c>
      <c r="E156" s="10" t="s">
        <v>275</v>
      </c>
      <c r="F156" s="10" t="str">
        <f>IFERROR(__xludf.DUMMYFUNCTION("GOOGLETRANSLATE(E156,""en"", ""ja"")"),"概要")</f>
        <v>概要</v>
      </c>
      <c r="G156" s="10" t="str">
        <f>IFERROR(__xludf.DUMMYFUNCTION("GOOGLETRANSLATE(E156,""en"",""zh-cn"")"),"大纲")</f>
        <v>大纲</v>
      </c>
      <c r="H156" s="10" t="str">
        <f>IFERROR(__xludf.DUMMYFUNCTION("GOOGLETRANSLATE(E156,""en"",""fr"")"),"Contour")</f>
        <v>Contour</v>
      </c>
      <c r="I156" s="10" t="str">
        <f>IFERROR(__xludf.DUMMYFUNCTION("GOOGLETRANSLATE(E156,""en"",""de"")"),"Gliederung")</f>
        <v>Gliederung</v>
      </c>
    </row>
    <row r="157">
      <c r="A157" s="9" t="s">
        <v>260</v>
      </c>
      <c r="B157" s="9" t="s">
        <v>276</v>
      </c>
      <c r="C157" s="9" t="s">
        <v>90</v>
      </c>
      <c r="D157" s="9" t="s">
        <v>12</v>
      </c>
      <c r="E157" s="9" t="s">
        <v>277</v>
      </c>
      <c r="F157" s="10" t="str">
        <f>IFERROR(__xludf.DUMMYFUNCTION("GOOGLETRANSLATE(E157,""en"", ""ja"")"),"塗りつぶされたボタン")</f>
        <v>塗りつぶされたボタン</v>
      </c>
      <c r="G157" s="10" t="str">
        <f>IFERROR(__xludf.DUMMYFUNCTION("GOOGLETRANSLATE(E157,""en"",""zh-cn"")"),"填充按钮")</f>
        <v>填充按钮</v>
      </c>
      <c r="H157" s="10" t="str">
        <f>IFERROR(__xludf.DUMMYFUNCTION("GOOGLETRANSLATE(E157,""en"",""fr"")"),"Bouton rempli")</f>
        <v>Bouton rempli</v>
      </c>
      <c r="I157" s="10" t="str">
        <f>IFERROR(__xludf.DUMMYFUNCTION("GOOGLETRANSLATE(E157,""en"",""de"")"),"Gefüllte Taste")</f>
        <v>Gefüllte Taste</v>
      </c>
    </row>
    <row r="158">
      <c r="A158" s="9" t="s">
        <v>260</v>
      </c>
      <c r="B158" s="9" t="s">
        <v>278</v>
      </c>
      <c r="C158" s="9" t="s">
        <v>90</v>
      </c>
      <c r="D158" s="9" t="s">
        <v>12</v>
      </c>
      <c r="E158" s="10" t="s">
        <v>279</v>
      </c>
      <c r="F158" s="10" t="str">
        <f>IFERROR(__xludf.DUMMYFUNCTION("GOOGLETRANSLATE(E158,""en"", ""ja"")"),"打ち砕かれたボタン")</f>
        <v>打ち砕かれたボタン</v>
      </c>
      <c r="G158" s="10" t="str">
        <f>IFERROR(__xludf.DUMMYFUNCTION("GOOGLETRANSLATE(E158,""en"",""zh-cn"")"),"虚线按钮")</f>
        <v>虚线按钮</v>
      </c>
      <c r="H158" s="10" t="str">
        <f>IFERROR(__xludf.DUMMYFUNCTION("GOOGLETRANSLATE(E158,""en"",""fr"")"),"Bouton en pointillé")</f>
        <v>Bouton en pointillé</v>
      </c>
      <c r="I158" s="10" t="str">
        <f>IFERROR(__xludf.DUMMYFUNCTION("GOOGLETRANSLATE(E158,""en"",""de"")"),"Gestrichelte Taste")</f>
        <v>Gestrichelte Taste</v>
      </c>
    </row>
    <row r="159">
      <c r="A159" s="9" t="s">
        <v>260</v>
      </c>
      <c r="B159" s="9" t="s">
        <v>280</v>
      </c>
      <c r="C159" s="9" t="s">
        <v>90</v>
      </c>
      <c r="D159" s="9" t="s">
        <v>12</v>
      </c>
      <c r="E159" s="10" t="s">
        <v>281</v>
      </c>
      <c r="F159" s="10" t="str">
        <f>IFERROR(__xludf.DUMMYFUNCTION("GOOGLETRANSLATE(E159,""en"", ""ja"")"),"リンクボタン")</f>
        <v>リンクボタン</v>
      </c>
      <c r="G159" s="10" t="str">
        <f>IFERROR(__xludf.DUMMYFUNCTION("GOOGLETRANSLATE(E159,""en"",""zh-cn"")"),"链接按钮")</f>
        <v>链接按钮</v>
      </c>
      <c r="H159" s="10" t="str">
        <f>IFERROR(__xludf.DUMMYFUNCTION("GOOGLETRANSLATE(E159,""en"",""fr"")"),"Bouton de liaison")</f>
        <v>Bouton de liaison</v>
      </c>
      <c r="I159" s="10" t="str">
        <f>IFERROR(__xludf.DUMMYFUNCTION("GOOGLETRANSLATE(E159,""en"",""de"")"),"Link -Taste")</f>
        <v>Link -Taste</v>
      </c>
    </row>
    <row r="160">
      <c r="A160" s="9" t="s">
        <v>260</v>
      </c>
      <c r="B160" s="9" t="s">
        <v>282</v>
      </c>
      <c r="C160" s="9" t="s">
        <v>90</v>
      </c>
      <c r="D160" s="9" t="s">
        <v>12</v>
      </c>
      <c r="E160" s="10" t="s">
        <v>283</v>
      </c>
      <c r="F160" s="10" t="str">
        <f>IFERROR(__xludf.DUMMYFUNCTION("GOOGLETRANSLATE(E160,""en"", ""ja"")"),"無効にします")</f>
        <v>無効にします</v>
      </c>
      <c r="G160" s="10" t="str">
        <f>IFERROR(__xludf.DUMMYFUNCTION("GOOGLETRANSLATE(E160,""en"",""zh-cn"")"),"禁用")</f>
        <v>禁用</v>
      </c>
      <c r="H160" s="10" t="str">
        <f>IFERROR(__xludf.DUMMYFUNCTION("GOOGLETRANSLATE(E160,""en"",""fr"")"),"Désactiver")</f>
        <v>Désactiver</v>
      </c>
      <c r="I160" s="10" t="str">
        <f>IFERROR(__xludf.DUMMYFUNCTION("GOOGLETRANSLATE(E160,""en"",""de"")"),"Deaktivieren")</f>
        <v>Deaktivieren</v>
      </c>
    </row>
    <row r="161">
      <c r="A161" s="9" t="s">
        <v>260</v>
      </c>
      <c r="B161" s="9" t="s">
        <v>284</v>
      </c>
      <c r="C161" s="9" t="s">
        <v>90</v>
      </c>
      <c r="D161" s="9" t="s">
        <v>12</v>
      </c>
      <c r="E161" s="10" t="s">
        <v>285</v>
      </c>
      <c r="F161" s="10" t="str">
        <f>IFERROR(__xludf.DUMMYFUNCTION("GOOGLETRANSLATE(E161,""en"", ""ja"")"),"無効なボタンに集中できるようにします")</f>
        <v>無効なボタンに集中できるようにします</v>
      </c>
      <c r="G161" s="10" t="str">
        <f>IFERROR(__xludf.DUMMYFUNCTION("GOOGLETRANSLATE(E161,""en"",""zh-cn"")"),"启用专注于残疾按钮")</f>
        <v>启用专注于残疾按钮</v>
      </c>
      <c r="H161" s="10" t="str">
        <f>IFERROR(__xludf.DUMMYFUNCTION("GOOGLETRANSLATE(E161,""en"",""fr"")"),"Activer la mise au point sur les boutons désactivés")</f>
        <v>Activer la mise au point sur les boutons désactivés</v>
      </c>
      <c r="I161" s="10" t="str">
        <f>IFERROR(__xludf.DUMMYFUNCTION("GOOGLETRANSLATE(E161,""en"",""de"")"),"Aktivieren Sie die Fokussierung auf deaktivierte Schaltflächen")</f>
        <v>Aktivieren Sie die Fokussierung auf deaktivierte Schaltflächen</v>
      </c>
    </row>
    <row r="162">
      <c r="A162" s="9" t="s">
        <v>260</v>
      </c>
      <c r="B162" s="9" t="s">
        <v>94</v>
      </c>
      <c r="C162" s="9" t="s">
        <v>90</v>
      </c>
      <c r="D162" s="9" t="s">
        <v>12</v>
      </c>
      <c r="E162" s="10" t="s">
        <v>286</v>
      </c>
      <c r="F162" s="10" t="str">
        <f>IFERROR(__xludf.DUMMYFUNCTION("GOOGLETRANSLATE(E162,""en"", ""ja"")"),"アイコンボタン")</f>
        <v>アイコンボタン</v>
      </c>
      <c r="G162" s="10" t="str">
        <f>IFERROR(__xludf.DUMMYFUNCTION("GOOGLETRANSLATE(E162,""en"",""zh-cn"")"),"图标按钮")</f>
        <v>图标按钮</v>
      </c>
      <c r="H162" s="10" t="str">
        <f>IFERROR(__xludf.DUMMYFUNCTION("GOOGLETRANSLATE(E162,""en"",""fr"")"),"Bouton d'icône")</f>
        <v>Bouton d'icône</v>
      </c>
      <c r="I162" s="10" t="str">
        <f>IFERROR(__xludf.DUMMYFUNCTION("GOOGLETRANSLATE(E162,""en"",""de"")"),"Symbolknopf")</f>
        <v>Symbolknopf</v>
      </c>
    </row>
    <row r="163">
      <c r="A163" s="9" t="s">
        <v>260</v>
      </c>
      <c r="B163" s="9" t="s">
        <v>287</v>
      </c>
      <c r="C163" s="9" t="s">
        <v>90</v>
      </c>
      <c r="D163" s="9" t="s">
        <v>12</v>
      </c>
      <c r="E163" s="9" t="s">
        <v>288</v>
      </c>
      <c r="F163" s="10" t="str">
        <f>IFERROR(__xludf.DUMMYFUNCTION("GOOGLETRANSLATE(E163,""en"", ""ja"")"),"コンテキストメニュー")</f>
        <v>コンテキストメニュー</v>
      </c>
      <c r="G163" s="10" t="str">
        <f>IFERROR(__xludf.DUMMYFUNCTION("GOOGLETRANSLATE(E163,""en"",""zh-cn"")"),"上下文菜单")</f>
        <v>上下文菜单</v>
      </c>
      <c r="H163" s="10" t="str">
        <f>IFERROR(__xludf.DUMMYFUNCTION("GOOGLETRANSLATE(E163,""en"",""fr"")"),"Menu contextuel")</f>
        <v>Menu contextuel</v>
      </c>
      <c r="I163" s="10" t="str">
        <f>IFERROR(__xludf.DUMMYFUNCTION("GOOGLETRANSLATE(E163,""en"",""de"")"),"Kontextmenü")</f>
        <v>Kontextmenü</v>
      </c>
    </row>
    <row r="164">
      <c r="A164" s="9" t="s">
        <v>260</v>
      </c>
      <c r="B164" s="9" t="s">
        <v>44</v>
      </c>
      <c r="C164" s="9" t="s">
        <v>90</v>
      </c>
      <c r="D164" s="9" t="s">
        <v>12</v>
      </c>
      <c r="E164" s="10" t="s">
        <v>45</v>
      </c>
      <c r="F164" s="10" t="str">
        <f>IFERROR(__xludf.DUMMYFUNCTION("GOOGLETRANSLATE(E164,""en"", ""ja"")"),"読み込み")</f>
        <v>読み込み</v>
      </c>
      <c r="G164" s="10" t="str">
        <f>IFERROR(__xludf.DUMMYFUNCTION("GOOGLETRANSLATE(E164,""en"",""zh-cn"")"),"加载中")</f>
        <v>加载中</v>
      </c>
      <c r="H164" s="10" t="str">
        <f>IFERROR(__xludf.DUMMYFUNCTION("GOOGLETRANSLATE(E164,""en"",""fr"")"),"Chargement")</f>
        <v>Chargement</v>
      </c>
      <c r="I164" s="10" t="str">
        <f>IFERROR(__xludf.DUMMYFUNCTION("GOOGLETRANSLATE(E164,""en"",""de"")"),"Wird geladen")</f>
        <v>Wird geladen</v>
      </c>
    </row>
    <row r="165">
      <c r="A165" s="9" t="s">
        <v>260</v>
      </c>
      <c r="B165" s="9" t="s">
        <v>289</v>
      </c>
      <c r="C165" s="9" t="s">
        <v>90</v>
      </c>
      <c r="D165" s="9" t="s">
        <v>12</v>
      </c>
      <c r="E165" s="10" t="s">
        <v>290</v>
      </c>
      <c r="F165" s="10" t="str">
        <f>IFERROR(__xludf.DUMMYFUNCTION("GOOGLETRANSLATE(E165,""en"", ""ja"")"),"このボタンは、無効プロパティを設定するため無効になっています")</f>
        <v>このボタンは、無効プロパティを設定するため無効になっています</v>
      </c>
      <c r="G165" s="10" t="str">
        <f>IFERROR(__xludf.DUMMYFUNCTION("GOOGLETRANSLATE(E165,""en"",""zh-cn"")"),"此按钮被禁用，因为我们设置了禁用的属性")</f>
        <v>此按钮被禁用，因为我们设置了禁用的属性</v>
      </c>
      <c r="H165" s="10" t="str">
        <f>IFERROR(__xludf.DUMMYFUNCTION("GOOGLETRANSLATE(E165,""en"",""fr"")"),"Ce bouton est désactivé car nous définissons la propriété désactivée")</f>
        <v>Ce bouton est désactivé car nous définissons la propriété désactivée</v>
      </c>
      <c r="I165" s="10" t="str">
        <f>IFERROR(__xludf.DUMMYFUNCTION("GOOGLETRANSLATE(E165,""en"",""de"")"),"Diese Schaltfläche ist deaktiviert, da wir deaktivierte Eigenschaften festgelegt haben")</f>
        <v>Diese Schaltfläche ist deaktiviert, da wir deaktivierte Eigenschaften festgelegt haben</v>
      </c>
    </row>
    <row r="166">
      <c r="A166" s="9" t="s">
        <v>260</v>
      </c>
      <c r="B166" s="9" t="s">
        <v>291</v>
      </c>
      <c r="C166" s="9" t="s">
        <v>90</v>
      </c>
      <c r="D166" s="9" t="s">
        <v>12</v>
      </c>
      <c r="E166" s="10" t="s">
        <v>292</v>
      </c>
      <c r="F166" s="10" t="str">
        <f>IFERROR(__xludf.DUMMYFUNCTION("GOOGLETRANSLATE(E166,""en"", ""ja"")"),"メールメッセージ")</f>
        <v>メールメッセージ</v>
      </c>
      <c r="G166" s="10" t="str">
        <f>IFERROR(__xludf.DUMMYFUNCTION("GOOGLETRANSLATE(E166,""en"",""zh-cn"")"),"电子邮件")</f>
        <v>电子邮件</v>
      </c>
      <c r="H166" s="10" t="str">
        <f>IFERROR(__xludf.DUMMYFUNCTION("GOOGLETRANSLATE(E166,""en"",""fr"")"),"Message électronique")</f>
        <v>Message électronique</v>
      </c>
      <c r="I166" s="10" t="str">
        <f>IFERROR(__xludf.DUMMYFUNCTION("GOOGLETRANSLATE(E166,""en"",""de"")"),"E-Mail Nachricht")</f>
        <v>E-Mail Nachricht</v>
      </c>
    </row>
    <row r="167">
      <c r="A167" s="9" t="s">
        <v>260</v>
      </c>
      <c r="B167" s="9" t="s">
        <v>136</v>
      </c>
      <c r="C167" s="9" t="s">
        <v>90</v>
      </c>
      <c r="D167" s="9" t="s">
        <v>12</v>
      </c>
      <c r="E167" s="9" t="s">
        <v>293</v>
      </c>
      <c r="F167" s="10" t="str">
        <f>IFERROR(__xludf.DUMMYFUNCTION("GOOGLETRANSLATE(E167,""en"", ""ja"")"),"カレンダーイベント")</f>
        <v>カレンダーイベント</v>
      </c>
      <c r="G167" s="10" t="str">
        <f>IFERROR(__xludf.DUMMYFUNCTION("GOOGLETRANSLATE(E167,""en"",""zh-cn"")"),"日历事件")</f>
        <v>日历事件</v>
      </c>
      <c r="H167" s="10" t="str">
        <f>IFERROR(__xludf.DUMMYFUNCTION("GOOGLETRANSLATE(E167,""en"",""fr"")"),"Événement de calendrier")</f>
        <v>Événement de calendrier</v>
      </c>
      <c r="I167" s="10" t="str">
        <f>IFERROR(__xludf.DUMMYFUNCTION("GOOGLETRANSLATE(E167,""en"",""de"")"),"Kalenderereignis")</f>
        <v>Kalenderereignis</v>
      </c>
    </row>
    <row r="168">
      <c r="A168" s="9" t="s">
        <v>260</v>
      </c>
      <c r="B168" s="9" t="s">
        <v>294</v>
      </c>
      <c r="C168" s="9" t="s">
        <v>90</v>
      </c>
      <c r="D168" s="9" t="s">
        <v>12</v>
      </c>
      <c r="E168" s="10" t="s">
        <v>295</v>
      </c>
      <c r="F168" s="10" t="str">
        <f>IFERROR(__xludf.DUMMYFUNCTION("GOOGLETRANSLATE(E168,""en"", ""ja"")"),"ミーティング")</f>
        <v>ミーティング</v>
      </c>
      <c r="G168" s="10" t="str">
        <f>IFERROR(__xludf.DUMMYFUNCTION("GOOGLETRANSLATE(E168,""en"",""zh-cn"")"),"会议")</f>
        <v>会议</v>
      </c>
      <c r="H168" s="10" t="str">
        <f>IFERROR(__xludf.DUMMYFUNCTION("GOOGLETRANSLATE(E168,""en"",""fr"")"),"Réunion")</f>
        <v>Réunion</v>
      </c>
      <c r="I168" s="10" t="str">
        <f>IFERROR(__xludf.DUMMYFUNCTION("GOOGLETRANSLATE(E168,""en"",""de"")"),"Treffen")</f>
        <v>Treffen</v>
      </c>
    </row>
    <row r="169">
      <c r="A169" s="9" t="s">
        <v>260</v>
      </c>
      <c r="B169" s="9" t="s">
        <v>296</v>
      </c>
      <c r="C169" s="9" t="s">
        <v>90</v>
      </c>
      <c r="D169" s="9" t="s">
        <v>12</v>
      </c>
      <c r="E169" s="10" t="s">
        <v>297</v>
      </c>
      <c r="F169" s="10" t="str">
        <f>IFERROR(__xludf.DUMMYFUNCTION("GOOGLETRANSLATE(E169,""en"", ""ja"")"),"起動する")</f>
        <v>起動する</v>
      </c>
      <c r="G169" s="10" t="str">
        <f>IFERROR(__xludf.DUMMYFUNCTION("GOOGLETRANSLATE(E169,""en"",""zh-cn"")"),"启动")</f>
        <v>启动</v>
      </c>
      <c r="H169" s="10" t="str">
        <f>IFERROR(__xludf.DUMMYFUNCTION("GOOGLETRANSLATE(E169,""en"",""fr"")"),"Démarrer")</f>
        <v>Démarrer</v>
      </c>
      <c r="I169" s="10" t="str">
        <f>IFERROR(__xludf.DUMMYFUNCTION("GOOGLETRANSLATE(E169,""en"",""de"")"),"Start-up")</f>
        <v>Start-up</v>
      </c>
    </row>
    <row r="170">
      <c r="A170" s="9" t="s">
        <v>260</v>
      </c>
      <c r="B170" s="9" t="s">
        <v>298</v>
      </c>
      <c r="C170" s="9" t="s">
        <v>90</v>
      </c>
      <c r="D170" s="9" t="s">
        <v>12</v>
      </c>
      <c r="E170" s="10" t="s">
        <v>299</v>
      </c>
      <c r="F170" s="10" t="str">
        <f>IFERROR(__xludf.DUMMYFUNCTION("GOOGLETRANSLATE(E170,""en"", ""ja"")"),"ボタングループ")</f>
        <v>ボタングループ</v>
      </c>
      <c r="G170" s="10" t="str">
        <f>IFERROR(__xludf.DUMMYFUNCTION("GOOGLETRANSLATE(E170,""en"",""zh-cn"")"),"按钮组")</f>
        <v>按钮组</v>
      </c>
      <c r="H170" s="10" t="str">
        <f>IFERROR(__xludf.DUMMYFUNCTION("GOOGLETRANSLATE(E170,""en"",""fr"")"),"Groupe de boutons")</f>
        <v>Groupe de boutons</v>
      </c>
      <c r="I170" s="10" t="str">
        <f>IFERROR(__xludf.DUMMYFUNCTION("GOOGLETRANSLATE(E170,""en"",""de"")"),"Knopfgruppe")</f>
        <v>Knopfgruppe</v>
      </c>
    </row>
    <row r="171">
      <c r="A171" s="9" t="s">
        <v>260</v>
      </c>
      <c r="B171" s="9" t="s">
        <v>300</v>
      </c>
      <c r="C171" s="9" t="s">
        <v>90</v>
      </c>
      <c r="D171" s="9" t="s">
        <v>12</v>
      </c>
      <c r="E171" s="10" t="s">
        <v>301</v>
      </c>
      <c r="F171" s="10" t="str">
        <f>IFERROR(__xludf.DUMMYFUNCTION("GOOGLETRANSLATE(E171,""en"", ""ja"")"),"忙しいトグル")</f>
        <v>忙しいトグル</v>
      </c>
      <c r="G171" s="10" t="str">
        <f>IFERROR(__xludf.DUMMYFUNCTION("GOOGLETRANSLATE(E171,""en"",""zh-cn"")"),"切换忙")</f>
        <v>切换忙</v>
      </c>
      <c r="H171" s="10" t="str">
        <f>IFERROR(__xludf.DUMMYFUNCTION("GOOGLETRANSLATE(E171,""en"",""fr"")"),"Basculer")</f>
        <v>Basculer</v>
      </c>
      <c r="I171" s="10" t="str">
        <f>IFERROR(__xludf.DUMMYFUNCTION("GOOGLETRANSLATE(E171,""en"",""de"")"),"Umschalten beschäftigt")</f>
        <v>Umschalten beschäftigt</v>
      </c>
    </row>
    <row r="172">
      <c r="A172" s="11"/>
      <c r="B172" s="11"/>
      <c r="C172" s="11"/>
      <c r="D172" s="11"/>
      <c r="E172" s="11"/>
      <c r="F172" s="11"/>
      <c r="G172" s="11"/>
      <c r="H172" s="11"/>
      <c r="I172" s="11"/>
    </row>
    <row r="173">
      <c r="A173" s="9" t="s">
        <v>302</v>
      </c>
      <c r="B173" s="9" t="s">
        <v>205</v>
      </c>
      <c r="C173" s="9" t="s">
        <v>92</v>
      </c>
      <c r="D173" s="9" t="s">
        <v>12</v>
      </c>
      <c r="E173" s="10" t="s">
        <v>93</v>
      </c>
      <c r="F173" s="10" t="str">
        <f>IFERROR(__xludf.DUMMYFUNCTION("GOOGLETRANSLATE(E173,""en"", ""ja"")"),"アイコンギャラリー")</f>
        <v>アイコンギャラリー</v>
      </c>
      <c r="G173" s="10" t="str">
        <f>IFERROR(__xludf.DUMMYFUNCTION("GOOGLETRANSLATE(E173,""en"",""zh-cn"")"),"图标画廊")</f>
        <v>图标画廊</v>
      </c>
      <c r="H173" s="10" t="str">
        <f>IFERROR(__xludf.DUMMYFUNCTION("GOOGLETRANSLATE(E173,""en"",""fr"")"),"Galerie d'icônes")</f>
        <v>Galerie d'icônes</v>
      </c>
      <c r="I173" s="10" t="str">
        <f>IFERROR(__xludf.DUMMYFUNCTION("GOOGLETRANSLATE(E173,""en"",""de"")"),"Icon Gallery")</f>
        <v>Icon Gallery</v>
      </c>
    </row>
    <row r="174">
      <c r="A174" s="9" t="s">
        <v>302</v>
      </c>
      <c r="B174" s="9" t="s">
        <v>206</v>
      </c>
      <c r="C174" s="9" t="s">
        <v>92</v>
      </c>
      <c r="D174" s="9" t="s">
        <v>12</v>
      </c>
      <c r="E174" s="9" t="s">
        <v>303</v>
      </c>
      <c r="F174" s="10" t="str">
        <f>IFERROR(__xludf.DUMMYFUNCTION("GOOGLETRANSLATE(E174,""en"", ""ja"")"),"これは、3種類すべてのフォントアイコンのプレビューリストです。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f>
        <v>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v>
      </c>
      <c r="G174" s="10" t="str">
        <f>IFERROR(__xludf.DUMMYFUNCTION("GOOGLETRANSLATE(E174,""en"",""zh-cn"")"),"这是所有三种字体图标的预览列表。 Allure字体是由Avepoint自定义的，字体很棒在字体Awesome库中引用，另一个Office UI Fabric Icons是Microsoft字体库。")</f>
        <v>这是所有三种字体图标的预览列表。 Allure字体是由Avepoint自定义的，字体很棒在字体Awesome库中引用，另一个Office UI Fabric Icons是Microsoft字体库。</v>
      </c>
      <c r="H174" s="10" t="str">
        <f>IFERROR(__xludf.DUMMYFUNCTION("GOOGLETRANSLATE(E174,""en"",""fr"")"),"Il s'agit d'une liste d'aperçu des trois types d'icônes de police. ALLURE FONT est personnalisé par AvePoint, Font Awesome est cité dans la bibliothèque de Font Awesome, et une autre bibliothèque de tissus d'interface utilisateur de bureau est la biblioth"&amp;"èque de police Microsoft.")</f>
        <v>Il s'agit d'une liste d'aperçu des trois types d'icônes de police. ALLURE FONT est personnalisé par AvePoint, Font Awesome est cité dans la bibliothèque de Font Awesome, et une autre bibliothèque de tissus d'interface utilisateur de bureau est la bibliothèque de police Microsoft.</v>
      </c>
      <c r="I174" s="10" t="str">
        <f>IFERROR(__xludf.DUMMYFUNCTION("GOOGLETRANSLATE(E174,""en"",""de"")"),"Dies ist eine Vorschau -Liste aller drei Arten von Schriftarten. Allure Font wird von AVepoint angepasst, Font Awesome wird aus der Font Awesome Library zitiert, und ein weiteres Büro -UI -Stoff -Symbole ist die Microsoft Font Library.")</f>
        <v>Dies ist eine Vorschau -Liste aller drei Arten von Schriftarten. Allure Font wird von AVepoint angepasst, Font Awesome wird aus der Font Awesome Library zitiert, und ein weiteres Büro -UI -Stoff -Symbole ist die Microsoft Font Library.</v>
      </c>
    </row>
    <row r="175">
      <c r="A175" s="9" t="s">
        <v>302</v>
      </c>
      <c r="B175" s="9" t="s">
        <v>304</v>
      </c>
      <c r="C175" s="9" t="s">
        <v>92</v>
      </c>
      <c r="D175" s="9" t="s">
        <v>12</v>
      </c>
      <c r="E175" s="10" t="s">
        <v>305</v>
      </c>
      <c r="F175" s="10" t="str">
        <f>IFERROR(__xludf.DUMMYFUNCTION("GOOGLETRANSLATE(E175,""en"", ""ja"")"),"これらはすべて、さまざまなシナリオに従って設計で使用できます。")</f>
        <v>これらはすべて、さまざまなシナリオに従って設計で使用できます。</v>
      </c>
      <c r="G175" s="10" t="str">
        <f>IFERROR(__xludf.DUMMYFUNCTION("GOOGLETRANSLATE(E175,""en"",""zh-cn"")"),"它们都可以根据不同的情况在设计中使用。")</f>
        <v>它们都可以根据不同的情况在设计中使用。</v>
      </c>
      <c r="H175" s="10" t="str">
        <f>IFERROR(__xludf.DUMMYFUNCTION("GOOGLETRANSLATE(E175,""en"",""fr"")"),"Ils peuvent tous être utilisés dans la conception en fonction de différents scénarios.")</f>
        <v>Ils peuvent tous être utilisés dans la conception en fonction de différents scénarios.</v>
      </c>
      <c r="I175" s="10" t="str">
        <f>IFERROR(__xludf.DUMMYFUNCTION("GOOGLETRANSLATE(E175,""en"",""de"")"),"Sie alle können im Design gemäß verschiedenen Szenarien verwendet werden.")</f>
        <v>Sie alle können im Design gemäß verschiedenen Szenarien verwendet werden.</v>
      </c>
    </row>
    <row r="176">
      <c r="A176" s="9" t="s">
        <v>302</v>
      </c>
      <c r="B176" s="9" t="s">
        <v>24</v>
      </c>
      <c r="C176" s="9" t="s">
        <v>92</v>
      </c>
      <c r="D176" s="9" t="s">
        <v>12</v>
      </c>
      <c r="E176" s="10" t="s">
        <v>306</v>
      </c>
      <c r="F176" s="10" t="str">
        <f>IFERROR(__xludf.DUMMYFUNCTION("GOOGLETRANSLATE(E176,""en"", ""ja"")"),"検索...")</f>
        <v>検索...</v>
      </c>
      <c r="G176" s="10" t="str">
        <f>IFERROR(__xludf.DUMMYFUNCTION("GOOGLETRANSLATE(E176,""en"",""zh-cn"")"),"搜索...")</f>
        <v>搜索...</v>
      </c>
      <c r="H176" s="10" t="str">
        <f>IFERROR(__xludf.DUMMYFUNCTION("GOOGLETRANSLATE(E176,""en"",""fr"")"),"Recherche...")</f>
        <v>Recherche...</v>
      </c>
      <c r="I176" s="10" t="str">
        <f>IFERROR(__xludf.DUMMYFUNCTION("GOOGLETRANSLATE(E176,""en"",""de"")"),"Suchen...")</f>
        <v>Suchen...</v>
      </c>
    </row>
    <row r="177">
      <c r="A177" s="11"/>
      <c r="B177" s="11"/>
      <c r="C177" s="11"/>
      <c r="D177" s="11"/>
      <c r="E177" s="11"/>
      <c r="F177" s="11"/>
      <c r="G177" s="11"/>
      <c r="H177" s="11"/>
      <c r="I177" s="11"/>
    </row>
    <row r="178">
      <c r="A178" s="9" t="s">
        <v>307</v>
      </c>
      <c r="B178" s="9" t="s">
        <v>205</v>
      </c>
      <c r="C178" s="9" t="s">
        <v>94</v>
      </c>
      <c r="D178" s="9" t="s">
        <v>12</v>
      </c>
      <c r="E178" s="10" t="s">
        <v>95</v>
      </c>
      <c r="F178" s="10" t="str">
        <f>IFERROR(__xludf.DUMMYFUNCTION("GOOGLETRANSLATE(E178,""en"", ""ja"")"),"アイコン")</f>
        <v>アイコン</v>
      </c>
      <c r="G178" s="10" t="str">
        <f>IFERROR(__xludf.DUMMYFUNCTION("GOOGLETRANSLATE(E178,""en"",""zh-cn"")"),"图标")</f>
        <v>图标</v>
      </c>
      <c r="H178" s="10" t="str">
        <f>IFERROR(__xludf.DUMMYFUNCTION("GOOGLETRANSLATE(E178,""en"",""fr"")"),"Icône")</f>
        <v>Icône</v>
      </c>
      <c r="I178" s="10" t="str">
        <f>IFERROR(__xludf.DUMMYFUNCTION("GOOGLETRANSLATE(E178,""en"",""de"")"),"Symbol")</f>
        <v>Symbol</v>
      </c>
    </row>
    <row r="179">
      <c r="A179" s="9" t="s">
        <v>307</v>
      </c>
      <c r="B179" s="9" t="s">
        <v>206</v>
      </c>
      <c r="C179" s="9" t="s">
        <v>94</v>
      </c>
      <c r="D179" s="9" t="s">
        <v>12</v>
      </c>
      <c r="E179" s="10" t="s">
        <v>308</v>
      </c>
      <c r="F179" s="10" t="str">
        <f>IFERROR(__xludf.DUMMYFUNCTION("GOOGLETRANSLATE(E179,""en"", ""ja"")"),"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f>
        <v>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v>
      </c>
      <c r="G179" s="10" t="str">
        <f>IFERROR(__xludf.DUMMYFUNCTION("GOOGLETRANSLATE(E179,""en"",""zh-cn"")"),"图标提供视觉上下文并增强可用性。它通常被用作动作。可用时显示图标。否则，它们将被禁用。在图标上徘徊时始终使用显示全名，将有一个工具提示显示其全名。")</f>
        <v>图标提供视觉上下文并增强可用性。它通常被用作动作。可用时显示图标。否则，它们将被禁用。在图标上徘徊时始终使用显示全名，将有一个工具提示显示其全名。</v>
      </c>
      <c r="H179" s="10" t="str">
        <f>IFERROR(__xludf.DUMMYFUNCTION("GOOGLETRANSLATE(E179,""en"",""fr"")"),"L'icône fournit un contexte visuel et améliore la convivialité. Il est souvent utilisé comme action. Affichez l'icône lorsqu'elle est disponible. Sinon, ils seront handicapés. Utilisez toujours un nom complet de spectacle lors de la volonté d'une icône, i"&amp;"l y aura une infraction à outils pour afficher son nom complet.")</f>
        <v>L'icône fournit un contexte visuel et améliore la convivialité. Il est souvent utilisé comme action. Affichez l'icône lorsqu'elle est disponible. Sinon, ils seront handicapés. Utilisez toujours un nom complet de spectacle lors de la volonté d'une icône, il y aura une infraction à outils pour afficher son nom complet.</v>
      </c>
      <c r="I179" s="10" t="str">
        <f>IFERROR(__xludf.DUMMYFUNCTION("GOOGLETRANSLATE(E179,""en"",""de"")"),"Icon bietet einen visuellen Kontext und verbessert die Benutzerfreundlichkeit. Es wird oft als Aktion verwendet. Zeigen Sie das Symbol an, wenn es verfügbar ist. Andernfalls werden sie deaktiviert. Verwenden Sie immer einen vollständigen Namen, wenn Sie a"&amp;"uf einem Symbol schweben. Es gibt einen Tooltip, um den vollständigen Namen anzuzeigen.")</f>
        <v>Icon bietet einen visuellen Kontext und verbessert die Benutzerfreundlichkeit. Es wird oft als Aktion verwendet. Zeigen Sie das Symbol an, wenn es verfügbar ist. Andernfalls werden sie deaktiviert. Verwenden Sie immer einen vollständigen Namen, wenn Sie auf einem Symbol schweben. Es gibt einen Tooltip, um den vollständigen Namen anzuzeigen.</v>
      </c>
    </row>
    <row r="180">
      <c r="A180" s="9" t="s">
        <v>307</v>
      </c>
      <c r="B180" s="9" t="s">
        <v>309</v>
      </c>
      <c r="C180" s="9" t="s">
        <v>94</v>
      </c>
      <c r="D180" s="9" t="s">
        <v>12</v>
      </c>
      <c r="E180" s="10" t="s">
        <v>309</v>
      </c>
      <c r="F180" s="10" t="str">
        <f>IFERROR(__xludf.DUMMYFUNCTION("GOOGLETRANSLATE(E180,""en"", ""ja"")"),"無料")</f>
        <v>無料</v>
      </c>
      <c r="G180" s="10" t="str">
        <f>IFERROR(__xludf.DUMMYFUNCTION("GOOGLETRANSLATE(E180,""en"",""zh-cn"")"),"自由的")</f>
        <v>自由的</v>
      </c>
      <c r="H180" s="10" t="str">
        <f>IFERROR(__xludf.DUMMYFUNCTION("GOOGLETRANSLATE(E180,""en"",""fr"")"),"gratuit")</f>
        <v>gratuit</v>
      </c>
      <c r="I180" s="10" t="str">
        <f>IFERROR(__xludf.DUMMYFUNCTION("GOOGLETRANSLATE(E180,""en"",""de"")"),"frei")</f>
        <v>frei</v>
      </c>
    </row>
    <row r="181">
      <c r="A181" s="9" t="s">
        <v>307</v>
      </c>
      <c r="B181" s="9" t="s">
        <v>63</v>
      </c>
      <c r="C181" s="9" t="s">
        <v>94</v>
      </c>
      <c r="D181" s="9" t="s">
        <v>12</v>
      </c>
      <c r="E181" s="10" t="s">
        <v>310</v>
      </c>
      <c r="F181" s="10" t="str">
        <f>IFERROR(__xludf.DUMMYFUNCTION("GOOGLETRANSLATE(E181,""en"", ""ja"")"),"カスタムカラー付き")</f>
        <v>カスタムカラー付き</v>
      </c>
      <c r="G181" s="10" t="str">
        <f>IFERROR(__xludf.DUMMYFUNCTION("GOOGLETRANSLATE(E181,""en"",""zh-cn"")"),"具有自定义颜色")</f>
        <v>具有自定义颜色</v>
      </c>
      <c r="H181" s="10" t="str">
        <f>IFERROR(__xludf.DUMMYFUNCTION("GOOGLETRANSLATE(E181,""en"",""fr"")"),"avec une couleur personnalisée")</f>
        <v>avec une couleur personnalisée</v>
      </c>
      <c r="I181" s="10" t="str">
        <f>IFERROR(__xludf.DUMMYFUNCTION("GOOGLETRANSLATE(E181,""en"",""de"")"),"mit benutzerdefinierter Farbe")</f>
        <v>mit benutzerdefinierter Farbe</v>
      </c>
    </row>
    <row r="182">
      <c r="A182" s="11"/>
      <c r="B182" s="11"/>
      <c r="C182" s="11"/>
      <c r="D182" s="11"/>
      <c r="E182" s="11"/>
      <c r="F182" s="11"/>
      <c r="G182" s="11"/>
      <c r="H182" s="11"/>
      <c r="I182" s="11"/>
    </row>
    <row r="183">
      <c r="A183" s="9" t="s">
        <v>311</v>
      </c>
      <c r="B183" s="9" t="s">
        <v>205</v>
      </c>
      <c r="C183" s="9" t="s">
        <v>100</v>
      </c>
      <c r="D183" s="9" t="s">
        <v>12</v>
      </c>
      <c r="E183" s="10" t="s">
        <v>101</v>
      </c>
      <c r="F183" s="10" t="str">
        <f>IFERROR(__xludf.DUMMYFUNCTION("GOOGLETRANSLATE(E183,""en"", ""ja"")"),"タイポグラフィ")</f>
        <v>タイポグラフィ</v>
      </c>
      <c r="G183" s="10" t="str">
        <f>IFERROR(__xludf.DUMMYFUNCTION("GOOGLETRANSLATE(E183,""en"",""zh-cn"")"),"排版")</f>
        <v>排版</v>
      </c>
      <c r="H183" s="10" t="str">
        <f>IFERROR(__xludf.DUMMYFUNCTION("GOOGLETRANSLATE(E183,""en"",""fr"")"),"Typographie")</f>
        <v>Typographie</v>
      </c>
      <c r="I183" s="10" t="str">
        <f>IFERROR(__xludf.DUMMYFUNCTION("GOOGLETRANSLATE(E183,""en"",""de"")"),"Typografie")</f>
        <v>Typografie</v>
      </c>
    </row>
    <row r="184">
      <c r="A184" s="9" t="s">
        <v>311</v>
      </c>
      <c r="B184" s="9" t="s">
        <v>206</v>
      </c>
      <c r="C184" s="9" t="s">
        <v>100</v>
      </c>
      <c r="D184" s="9" t="s">
        <v>12</v>
      </c>
      <c r="E184" s="10" t="s">
        <v>312</v>
      </c>
      <c r="F184" s="10" t="str">
        <f>IFERROR(__xludf.DUMMYFUNCTION("GOOGLETRANSLATE(E184,""en"", ""ja"")"),"これは、テキストを表示するためのコンポーネントです。これを使用して、システム全体にテキストを標準化できます。")</f>
        <v>これは、テキストを表示するためのコンポーネントです。これを使用して、システム全体にテキストを標準化できます。</v>
      </c>
      <c r="G184" s="10" t="str">
        <f>IFERROR(__xludf.DUMMYFUNCTION("GOOGLETRANSLATE(E184,""en"",""zh-cn"")"),"这是用于显示文本的组件。您可以将其用于整个系统中的文本标准化。")</f>
        <v>这是用于显示文本的组件。您可以将其用于整个系统中的文本标准化。</v>
      </c>
      <c r="H184" s="10" t="str">
        <f>IFERROR(__xludf.DUMMYFUNCTION("GOOGLETRANSLATE(E184,""en"",""fr"")"),"Il s'agit d'un composant pour afficher du texte. Vous pouvez l'utiliser pour normaliser le texte sur votre système.")</f>
        <v>Il s'agit d'un composant pour afficher du texte. Vous pouvez l'utiliser pour normaliser le texte sur votre système.</v>
      </c>
      <c r="I184" s="10" t="str">
        <f>IFERROR(__xludf.DUMMYFUNCTION("GOOGLETRANSLATE(E184,""en"",""de"")"),"Dies ist eine Komponente zum Anzeigen von Text. Sie können dies verwenden, um Text in Ihrem System zu standardisieren.")</f>
        <v>Dies ist eine Komponente zum Anzeigen von Text. Sie können dies verwenden, um Text in Ihrem System zu standardisieren.</v>
      </c>
    </row>
    <row r="185">
      <c r="A185" s="9" t="s">
        <v>311</v>
      </c>
      <c r="B185" s="9" t="s">
        <v>313</v>
      </c>
      <c r="C185" s="9" t="s">
        <v>100</v>
      </c>
      <c r="D185" s="9" t="s">
        <v>12</v>
      </c>
      <c r="E185" s="10" t="s">
        <v>314</v>
      </c>
      <c r="F185" s="10" t="str">
        <f>IFERROR(__xludf.DUMMYFUNCTION("GOOGLETRANSLATE(E185,""en"", ""ja"")"),"文字間隔")</f>
        <v>文字間隔</v>
      </c>
      <c r="G185" s="10" t="str">
        <f>IFERROR(__xludf.DUMMYFUNCTION("GOOGLETRANSLATE(E185,""en"",""zh-cn"")"),"字母间距")</f>
        <v>字母间距</v>
      </c>
      <c r="H185" s="10" t="str">
        <f>IFERROR(__xludf.DUMMYFUNCTION("GOOGLETRANSLATE(E185,""en"",""fr"")"),"L'espacement des lettres")</f>
        <v>L'espacement des lettres</v>
      </c>
      <c r="I185" s="10" t="str">
        <f>IFERROR(__xludf.DUMMYFUNCTION("GOOGLETRANSLATE(E185,""en"",""de"")"),"Buchstaben-Abstand")</f>
        <v>Buchstaben-Abstand</v>
      </c>
    </row>
    <row r="186">
      <c r="A186" s="9" t="s">
        <v>311</v>
      </c>
      <c r="B186" s="9" t="s">
        <v>315</v>
      </c>
      <c r="C186" s="9" t="s">
        <v>100</v>
      </c>
      <c r="D186" s="9" t="s">
        <v>12</v>
      </c>
      <c r="E186" s="10" t="s">
        <v>316</v>
      </c>
      <c r="F186" s="10" t="str">
        <f>IFERROR(__xludf.DUMMYFUNCTION("GOOGLETRANSLATE(E186,""en"", ""ja"")"),"フォントコンベンション")</f>
        <v>フォントコンベンション</v>
      </c>
      <c r="G186" s="10" t="str">
        <f>IFERROR(__xludf.DUMMYFUNCTION("GOOGLETRANSLATE(E186,""en"",""zh-cn"")"),"字体大会")</f>
        <v>字体大会</v>
      </c>
      <c r="H186" s="10" t="str">
        <f>IFERROR(__xludf.DUMMYFUNCTION("GOOGLETRANSLATE(E186,""en"",""fr"")"),"Convention de police")</f>
        <v>Convention de police</v>
      </c>
      <c r="I186" s="10" t="str">
        <f>IFERROR(__xludf.DUMMYFUNCTION("GOOGLETRANSLATE(E186,""en"",""de"")"),"Schriftart Konvent")</f>
        <v>Schriftart Konvent</v>
      </c>
    </row>
    <row r="187">
      <c r="A187" s="9" t="s">
        <v>311</v>
      </c>
      <c r="B187" s="9" t="s">
        <v>317</v>
      </c>
      <c r="C187" s="9" t="s">
        <v>100</v>
      </c>
      <c r="D187" s="9" t="s">
        <v>12</v>
      </c>
      <c r="E187" s="10" t="s">
        <v>318</v>
      </c>
      <c r="F187" s="10" t="str">
        <f>IFERROR(__xludf.DUMMYFUNCTION("GOOGLETRANSLATE(E187,""en"", ""ja"")"),"ページヘッダータイトル")</f>
        <v>ページヘッダータイトル</v>
      </c>
      <c r="G187" s="10" t="str">
        <f>IFERROR(__xludf.DUMMYFUNCTION("GOOGLETRANSLATE(E187,""en"",""zh-cn"")"),"页面标题")</f>
        <v>页面标题</v>
      </c>
      <c r="H187" s="10" t="str">
        <f>IFERROR(__xludf.DUMMYFUNCTION("GOOGLETRANSLATE(E187,""en"",""fr"")"),"Titre d'en-tête de page")</f>
        <v>Titre d'en-tête de page</v>
      </c>
      <c r="I187" s="10" t="str">
        <f>IFERROR(__xludf.DUMMYFUNCTION("GOOGLETRANSLATE(E187,""en"",""de"")"),"Page -Header -Titel")</f>
        <v>Page -Header -Titel</v>
      </c>
    </row>
    <row r="188">
      <c r="A188" s="9" t="s">
        <v>311</v>
      </c>
      <c r="B188" s="9" t="s">
        <v>319</v>
      </c>
      <c r="C188" s="9" t="s">
        <v>100</v>
      </c>
      <c r="D188" s="9" t="s">
        <v>12</v>
      </c>
      <c r="E188" s="10" t="s">
        <v>320</v>
      </c>
      <c r="F188" s="10" t="str">
        <f>IFERROR(__xludf.DUMMYFUNCTION("GOOGLETRANSLATE(E188,""en"", ""ja"")"),"大きな太字に向かっています")</f>
        <v>大きな太字に向かっています</v>
      </c>
      <c r="G188" s="10" t="str">
        <f>IFERROR(__xludf.DUMMYFUNCTION("GOOGLETRANSLATE(E188,""en"",""zh-cn"")"),"大胆大胆")</f>
        <v>大胆大胆</v>
      </c>
      <c r="H188" s="10" t="str">
        <f>IFERROR(__xludf.DUMMYFUNCTION("GOOGLETRANSLATE(E188,""en"",""fr"")"),"Se diriger de gros gras")</f>
        <v>Se diriger de gros gras</v>
      </c>
      <c r="I188" s="10" t="str">
        <f>IFERROR(__xludf.DUMMYFUNCTION("GOOGLETRANSLATE(E188,""en"",""de"")"),"Den großen fett gedruckt")</f>
        <v>Den großen fett gedruckt</v>
      </c>
    </row>
    <row r="189">
      <c r="A189" s="9" t="s">
        <v>311</v>
      </c>
      <c r="B189" s="9" t="s">
        <v>321</v>
      </c>
      <c r="C189" s="9" t="s">
        <v>100</v>
      </c>
      <c r="D189" s="9" t="s">
        <v>12</v>
      </c>
      <c r="E189" s="10" t="s">
        <v>322</v>
      </c>
      <c r="F189" s="10" t="str">
        <f>IFERROR(__xludf.DUMMYFUNCTION("GOOGLETRANSLATE(E189,""en"", ""ja"")"),"見出しの中程度の太字")</f>
        <v>見出しの中程度の太字</v>
      </c>
      <c r="G189" s="10" t="str">
        <f>IFERROR(__xludf.DUMMYFUNCTION("GOOGLETRANSLATE(E189,""en"",""zh-cn"")"),"标题中等大胆")</f>
        <v>标题中等大胆</v>
      </c>
      <c r="H189" s="10" t="str">
        <f>IFERROR(__xludf.DUMMYFUNCTION("GOOGLETRANSLATE(E189,""en"",""fr"")"),"En-tête moyen audacieux")</f>
        <v>En-tête moyen audacieux</v>
      </c>
      <c r="I189" s="10" t="str">
        <f>IFERROR(__xludf.DUMMYFUNCTION("GOOGLETRANSLATE(E189,""en"",""de"")"),"Kopfmedium fett")</f>
        <v>Kopfmedium fett</v>
      </c>
    </row>
    <row r="190">
      <c r="A190" s="9" t="s">
        <v>311</v>
      </c>
      <c r="B190" s="9" t="s">
        <v>323</v>
      </c>
      <c r="C190" s="9" t="s">
        <v>100</v>
      </c>
      <c r="D190" s="9" t="s">
        <v>12</v>
      </c>
      <c r="E190" s="10" t="s">
        <v>324</v>
      </c>
      <c r="F190" s="10" t="str">
        <f>IFERROR(__xludf.DUMMYFUNCTION("GOOGLETRANSLATE(E190,""en"", ""ja"")"),"大胆な見出し")</f>
        <v>大胆な見出し</v>
      </c>
      <c r="G190" s="10" t="str">
        <f>IFERROR(__xludf.DUMMYFUNCTION("GOOGLETRANSLATE(E190,""en"",""zh-cn"")"),"大胆的标题")</f>
        <v>大胆的标题</v>
      </c>
      <c r="H190" s="10" t="str">
        <f>IFERROR(__xludf.DUMMYFUNCTION("GOOGLETRANSLATE(E190,""en"",""fr"")"),"Tête audacieux")</f>
        <v>Tête audacieux</v>
      </c>
      <c r="I190" s="10" t="str">
        <f>IFERROR(__xludf.DUMMYFUNCTION("GOOGLETRANSLATE(E190,""en"",""de"")"),"Kühne Überschrift")</f>
        <v>Kühne Überschrift</v>
      </c>
    </row>
    <row r="191">
      <c r="A191" s="9" t="s">
        <v>311</v>
      </c>
      <c r="B191" s="9" t="s">
        <v>325</v>
      </c>
      <c r="C191" s="9" t="s">
        <v>100</v>
      </c>
      <c r="D191" s="9" t="s">
        <v>12</v>
      </c>
      <c r="E191" s="10" t="s">
        <v>326</v>
      </c>
      <c r="F191" s="10" t="str">
        <f>IFERROR(__xludf.DUMMYFUNCTION("GOOGLETRANSLATE(E191,""en"", ""ja"")"),"セミボルドの見出し")</f>
        <v>セミボルドの見出し</v>
      </c>
      <c r="G191" s="10" t="str">
        <f>IFERROR(__xludf.DUMMYFUNCTION("GOOGLETRANSLATE(E191,""en"",""zh-cn"")"),"半决赛标题")</f>
        <v>半决赛标题</v>
      </c>
      <c r="H191" s="10" t="str">
        <f>IFERROR(__xludf.DUMMYFUNCTION("GOOGLETRANSLATE(E191,""en"",""fr"")"),"Tête de demi-clôture")</f>
        <v>Tête de demi-clôture</v>
      </c>
      <c r="I191" s="10" t="str">
        <f>IFERROR(__xludf.DUMMYFUNCTION("GOOGLETRANSLATE(E191,""en"",""de"")"),"Halbdehnung")</f>
        <v>Halbdehnung</v>
      </c>
    </row>
    <row r="192">
      <c r="A192" s="9" t="s">
        <v>311</v>
      </c>
      <c r="B192" s="9" t="s">
        <v>327</v>
      </c>
      <c r="C192" s="9" t="s">
        <v>100</v>
      </c>
      <c r="D192" s="9" t="s">
        <v>12</v>
      </c>
      <c r="E192" s="10" t="s">
        <v>328</v>
      </c>
      <c r="F192" s="10" t="str">
        <f>IFERROR(__xludf.DUMMYFUNCTION("GOOGLETRANSLATE(E192,""en"", ""ja"")"),"デフォルトの本体")</f>
        <v>デフォルトの本体</v>
      </c>
      <c r="G192" s="10" t="str">
        <f>IFERROR(__xludf.DUMMYFUNCTION("GOOGLETRANSLATE(E192,""en"",""zh-cn"")"),"默认主体")</f>
        <v>默认主体</v>
      </c>
      <c r="H192" s="10" t="str">
        <f>IFERROR(__xludf.DUMMYFUNCTION("GOOGLETRANSLATE(E192,""en"",""fr"")"),"Corps par défaut")</f>
        <v>Corps par défaut</v>
      </c>
      <c r="I192" s="10" t="str">
        <f>IFERROR(__xludf.DUMMYFUNCTION("GOOGLETRANSLATE(E192,""en"",""de"")"),"Standardkörper")</f>
        <v>Standardkörper</v>
      </c>
    </row>
    <row r="193">
      <c r="A193" s="9" t="s">
        <v>311</v>
      </c>
      <c r="B193" s="9" t="s">
        <v>329</v>
      </c>
      <c r="C193" s="9" t="s">
        <v>100</v>
      </c>
      <c r="D193" s="9" t="s">
        <v>12</v>
      </c>
      <c r="E193" s="10" t="s">
        <v>330</v>
      </c>
      <c r="F193" s="10" t="str">
        <f>IFERROR(__xludf.DUMMYFUNCTION("GOOGLETRANSLATE(E193,""en"", ""ja"")"),"二次テキスト")</f>
        <v>二次テキスト</v>
      </c>
      <c r="G193" s="10" t="str">
        <f>IFERROR(__xludf.DUMMYFUNCTION("GOOGLETRANSLATE(E193,""en"",""zh-cn"")"),"次要文字")</f>
        <v>次要文字</v>
      </c>
      <c r="H193" s="10" t="str">
        <f>IFERROR(__xludf.DUMMYFUNCTION("GOOGLETRANSLATE(E193,""en"",""fr"")"),"Texte secondaire")</f>
        <v>Texte secondaire</v>
      </c>
      <c r="I193" s="10" t="str">
        <f>IFERROR(__xludf.DUMMYFUNCTION("GOOGLETRANSLATE(E193,""en"",""de"")"),"Sekundärtext")</f>
        <v>Sekundärtext</v>
      </c>
    </row>
    <row r="194">
      <c r="A194" s="9" t="s">
        <v>311</v>
      </c>
      <c r="B194" s="9" t="s">
        <v>102</v>
      </c>
      <c r="C194" s="9" t="s">
        <v>100</v>
      </c>
      <c r="D194" s="9" t="s">
        <v>12</v>
      </c>
      <c r="E194" s="10" t="s">
        <v>103</v>
      </c>
      <c r="F194" s="10" t="str">
        <f>IFERROR(__xludf.DUMMYFUNCTION("GOOGLETRANSLATE(E194,""en"", ""ja"")"),"パン塊")</f>
        <v>パン塊</v>
      </c>
      <c r="G194" s="10" t="str">
        <f>IFERROR(__xludf.DUMMYFUNCTION("GOOGLETRANSLATE(E194,""en"",""zh-cn"")"),"面包屑")</f>
        <v>面包屑</v>
      </c>
      <c r="H194" s="10" t="str">
        <f>IFERROR(__xludf.DUMMYFUNCTION("GOOGLETRANSLATE(E194,""en"",""fr"")"),"Miette de pain")</f>
        <v>Miette de pain</v>
      </c>
      <c r="I194" s="10" t="str">
        <f>IFERROR(__xludf.DUMMYFUNCTION("GOOGLETRANSLATE(E194,""en"",""de"")"),"Breadcrumb")</f>
        <v>Breadcrumb</v>
      </c>
    </row>
    <row r="195">
      <c r="A195" s="9" t="s">
        <v>311</v>
      </c>
      <c r="B195" s="9" t="s">
        <v>136</v>
      </c>
      <c r="C195" s="9" t="s">
        <v>100</v>
      </c>
      <c r="D195" s="9" t="s">
        <v>12</v>
      </c>
      <c r="E195" s="10" t="s">
        <v>331</v>
      </c>
      <c r="F195" s="10" t="str">
        <f>IFERROR(__xludf.DUMMYFUNCTION("GOOGLETRANSLATE(E195,""en"", ""ja"")"),"カレンダー月/年")</f>
        <v>カレンダー月/年</v>
      </c>
      <c r="G195" s="10" t="str">
        <f>IFERROR(__xludf.DUMMYFUNCTION("GOOGLETRANSLATE(E195,""en"",""zh-cn"")"),"日历月/年")</f>
        <v>日历月/年</v>
      </c>
      <c r="H195" s="10" t="str">
        <f>IFERROR(__xludf.DUMMYFUNCTION("GOOGLETRANSLATE(E195,""en"",""fr"")"),"Mois / année civile")</f>
        <v>Mois / année civile</v>
      </c>
      <c r="I195" s="10" t="str">
        <f>IFERROR(__xludf.DUMMYFUNCTION("GOOGLETRANSLATE(E195,""en"",""de"")"),"Kalendermonat/Jahr")</f>
        <v>Kalendermonat/Jahr</v>
      </c>
    </row>
    <row r="196">
      <c r="A196" s="9" t="s">
        <v>311</v>
      </c>
      <c r="B196" s="9" t="s">
        <v>156</v>
      </c>
      <c r="C196" s="9" t="s">
        <v>100</v>
      </c>
      <c r="D196" s="9" t="s">
        <v>12</v>
      </c>
      <c r="E196" s="10" t="s">
        <v>332</v>
      </c>
      <c r="F196" s="10" t="str">
        <f>IFERROR(__xludf.DUMMYFUNCTION("GOOGLETRANSLATE(E196,""en"", ""ja"")"),"パネルとポップアップのタイトル")</f>
        <v>パネルとポップアップのタイトル</v>
      </c>
      <c r="G196" s="10" t="str">
        <f>IFERROR(__xludf.DUMMYFUNCTION("GOOGLETRANSLATE(E196,""en"",""zh-cn"")"),"面板和弹出标题")</f>
        <v>面板和弹出标题</v>
      </c>
      <c r="H196" s="10" t="str">
        <f>IFERROR(__xludf.DUMMYFUNCTION("GOOGLETRANSLATE(E196,""en"",""fr"")"),"Titre de panneau et popup")</f>
        <v>Titre de panneau et popup</v>
      </c>
      <c r="I196" s="10" t="str">
        <f>IFERROR(__xludf.DUMMYFUNCTION("GOOGLETRANSLATE(E196,""en"",""de"")"),"Panel- und Popup -Titel")</f>
        <v>Panel- und Popup -Titel</v>
      </c>
    </row>
    <row r="197">
      <c r="A197" s="9" t="s">
        <v>311</v>
      </c>
      <c r="B197" s="9" t="s">
        <v>333</v>
      </c>
      <c r="C197" s="9" t="s">
        <v>100</v>
      </c>
      <c r="D197" s="9" t="s">
        <v>12</v>
      </c>
      <c r="E197" s="10" t="s">
        <v>334</v>
      </c>
      <c r="F197" s="10" t="str">
        <f>IFERROR(__xludf.DUMMYFUNCTION("GOOGLETRANSLATE(E197,""en"", ""ja"")"),"セクションタイトル、テーブルプライマリ列値")</f>
        <v>セクションタイトル、テーブルプライマリ列値</v>
      </c>
      <c r="G197" s="10" t="str">
        <f>IFERROR(__xludf.DUMMYFUNCTION("GOOGLETRANSLATE(E197,""en"",""zh-cn"")"),"章节标题，表主要列值")</f>
        <v>章节标题，表主要列值</v>
      </c>
      <c r="H197" s="10" t="str">
        <f>IFERROR(__xludf.DUMMYFUNCTION("GOOGLETRANSLATE(E197,""en"",""fr"")"),"Titre de la section, Tableau Valeur de la colonne primaire")</f>
        <v>Titre de la section, Tableau Valeur de la colonne primaire</v>
      </c>
      <c r="I197" s="10" t="str">
        <f>IFERROR(__xludf.DUMMYFUNCTION("GOOGLETRANSLATE(E197,""en"",""de"")"),"Abschnittstitel, Tabelle Primärspaltenwert")</f>
        <v>Abschnittstitel, Tabelle Primärspaltenwert</v>
      </c>
    </row>
    <row r="198">
      <c r="A198" s="9" t="s">
        <v>311</v>
      </c>
      <c r="B198" s="9" t="s">
        <v>335</v>
      </c>
      <c r="C198" s="9" t="s">
        <v>100</v>
      </c>
      <c r="D198" s="9" t="s">
        <v>12</v>
      </c>
      <c r="E198" s="10" t="s">
        <v>336</v>
      </c>
      <c r="F198" s="10" t="str">
        <f>IFERROR(__xludf.DUMMYFUNCTION("GOOGLETRANSLATE(E198,""en"", ""ja"")"),"ラベルタイトル、テーブル列名、アクション")</f>
        <v>ラベルタイトル、テーブル列名、アクション</v>
      </c>
      <c r="G198" s="10" t="str">
        <f>IFERROR(__xludf.DUMMYFUNCTION("GOOGLETRANSLATE(E198,""en"",""zh-cn"")"),"标签标题，表列名称，动作")</f>
        <v>标签标题，表列名称，动作</v>
      </c>
      <c r="H198" s="10" t="str">
        <f>IFERROR(__xludf.DUMMYFUNCTION("GOOGLETRANSLATE(E198,""en"",""fr"")"),"Titre de l'étiquette, nom de la colonne de table, action")</f>
        <v>Titre de l'étiquette, nom de la colonne de table, action</v>
      </c>
      <c r="I198" s="10" t="str">
        <f>IFERROR(__xludf.DUMMYFUNCTION("GOOGLETRANSLATE(E198,""en"",""de"")"),"Beschriftungstitel, Tabellenspaltenname, Aktion")</f>
        <v>Beschriftungstitel, Tabellenspaltenname, Aktion</v>
      </c>
    </row>
    <row r="199">
      <c r="A199" s="9" t="s">
        <v>311</v>
      </c>
      <c r="B199" s="9" t="s">
        <v>337</v>
      </c>
      <c r="C199" s="9" t="s">
        <v>100</v>
      </c>
      <c r="D199" s="9" t="s">
        <v>12</v>
      </c>
      <c r="E199" s="10" t="s">
        <v>338</v>
      </c>
      <c r="F199" s="10" t="str">
        <f>IFERROR(__xludf.DUMMYFUNCTION("GOOGLETRANSLATE(E199,""en"", ""ja"")"),"体")</f>
        <v>体</v>
      </c>
      <c r="G199" s="10" t="str">
        <f>IFERROR(__xludf.DUMMYFUNCTION("GOOGLETRANSLATE(E199,""en"",""zh-cn"")"),"身体")</f>
        <v>身体</v>
      </c>
      <c r="H199" s="10" t="str">
        <f>IFERROR(__xludf.DUMMYFUNCTION("GOOGLETRANSLATE(E199,""en"",""fr"")"),"Corps")</f>
        <v>Corps</v>
      </c>
      <c r="I199" s="10" t="str">
        <f>IFERROR(__xludf.DUMMYFUNCTION("GOOGLETRANSLATE(E199,""en"",""de"")"),"Körper")</f>
        <v>Körper</v>
      </c>
    </row>
    <row r="200">
      <c r="A200" s="9" t="s">
        <v>311</v>
      </c>
      <c r="B200" s="9" t="s">
        <v>339</v>
      </c>
      <c r="C200" s="9" t="s">
        <v>100</v>
      </c>
      <c r="D200" s="9" t="s">
        <v>12</v>
      </c>
      <c r="E200" s="10" t="s">
        <v>340</v>
      </c>
      <c r="F200" s="10" t="str">
        <f>IFERROR(__xludf.DUMMYFUNCTION("GOOGLETRANSLATE(E200,""en"", ""ja"")"),"説明、透かし")</f>
        <v>説明、透かし</v>
      </c>
      <c r="G200" s="10" t="str">
        <f>IFERROR(__xludf.DUMMYFUNCTION("GOOGLETRANSLATE(E200,""en"",""zh-cn"")"),"描述，水印")</f>
        <v>描述，水印</v>
      </c>
      <c r="H200" s="10" t="str">
        <f>IFERROR(__xludf.DUMMYFUNCTION("GOOGLETRANSLATE(E200,""en"",""fr"")"),"Description, filigrane")</f>
        <v>Description, filigrane</v>
      </c>
      <c r="I200" s="10" t="str">
        <f>IFERROR(__xludf.DUMMYFUNCTION("GOOGLETRANSLATE(E200,""en"",""de"")"),"Beschreibung, Wasserzeichen")</f>
        <v>Beschreibung, Wasserzeichen</v>
      </c>
    </row>
    <row r="201">
      <c r="A201" s="11"/>
      <c r="B201" s="11"/>
      <c r="C201" s="11"/>
      <c r="D201" s="11"/>
      <c r="E201" s="11"/>
      <c r="F201" s="11"/>
      <c r="G201" s="11"/>
      <c r="H201" s="11"/>
      <c r="I201" s="11"/>
    </row>
    <row r="202">
      <c r="A202" s="9" t="s">
        <v>341</v>
      </c>
      <c r="B202" s="9" t="s">
        <v>205</v>
      </c>
      <c r="C202" s="9" t="s">
        <v>102</v>
      </c>
      <c r="D202" s="9" t="s">
        <v>12</v>
      </c>
      <c r="E202" s="10" t="s">
        <v>103</v>
      </c>
      <c r="F202" s="10" t="str">
        <f>IFERROR(__xludf.DUMMYFUNCTION("GOOGLETRANSLATE(E202,""en"", ""ja"")"),"パン塊")</f>
        <v>パン塊</v>
      </c>
      <c r="G202" s="10" t="str">
        <f>IFERROR(__xludf.DUMMYFUNCTION("GOOGLETRANSLATE(E202,""en"",""zh-cn"")"),"面包屑")</f>
        <v>面包屑</v>
      </c>
      <c r="H202" s="10" t="str">
        <f>IFERROR(__xludf.DUMMYFUNCTION("GOOGLETRANSLATE(E202,""en"",""fr"")"),"Miette de pain")</f>
        <v>Miette de pain</v>
      </c>
      <c r="I202" s="10" t="str">
        <f>IFERROR(__xludf.DUMMYFUNCTION("GOOGLETRANSLATE(E202,""en"",""de"")"),"Breadcrumb")</f>
        <v>Breadcrumb</v>
      </c>
    </row>
    <row r="203">
      <c r="A203" s="9" t="s">
        <v>341</v>
      </c>
      <c r="B203" s="9" t="s">
        <v>206</v>
      </c>
      <c r="C203" s="9" t="s">
        <v>102</v>
      </c>
      <c r="D203" s="9" t="s">
        <v>12</v>
      </c>
      <c r="E203" s="10" t="s">
        <v>342</v>
      </c>
      <c r="F203" s="10" t="str">
        <f>IFERROR(__xludf.DUMMYFUNCTION("GOOGLETRANSLATE(E203,""en"", ""ja"")"),"ページ階層で表示され、ユーザーがどこにいるかを知ることができます。ホームページを除いて、このパン界のナビゲーションを持っている方が良いでしょう。")</f>
        <v>ページ階層で表示され、ユーザーがどこにいるかを知ることができます。ホームページを除いて、このパン界のナビゲーションを持っている方が良いでしょう。</v>
      </c>
      <c r="G203" s="10" t="str">
        <f>IFERROR(__xludf.DUMMYFUNCTION("GOOGLETRANSLATE(E203,""en"",""zh-cn"")"),"它通过页面层次结构显示，允许用户知道他们在哪里。除主页外，最好要进行此面包屑导航。")</f>
        <v>它通过页面层次结构显示，允许用户知道他们在哪里。除主页外，最好要进行此面包屑导航。</v>
      </c>
      <c r="H203" s="10" t="str">
        <f>IFERROR(__xludf.DUMMYFUNCTION("GOOGLETRANSLATE(E203,""en"",""fr"")"),"Il s'affiche par la hiérarchie de page et permet à l'utilisateur de savoir où ils se trouvent. Mieux vaut avoir cette navigation sur le pain à l'exception de la page d'accueil.")</f>
        <v>Il s'affiche par la hiérarchie de page et permet à l'utilisateur de savoir où ils se trouvent. Mieux vaut avoir cette navigation sur le pain à l'exception de la page d'accueil.</v>
      </c>
      <c r="I203" s="10" t="str">
        <f>IFERROR(__xludf.DUMMYFUNCTION("GOOGLETRANSLATE(E203,""en"",""de"")"),"Es wird nach der Seitenhierarchie angezeigt und ermöglicht den Benutzer zu wissen, wo sie sich befinden. Besser diese Breadcrumb Navigation mit Ausnahme der Homepage.")</f>
        <v>Es wird nach der Seitenhierarchie angezeigt und ermöglicht den Benutzer zu wissen, wo sie sich befinden. Besser diese Breadcrumb Navigation mit Ausnahme der Homepage.</v>
      </c>
    </row>
    <row r="204">
      <c r="A204" s="9" t="s">
        <v>341</v>
      </c>
      <c r="B204" s="9" t="s">
        <v>343</v>
      </c>
      <c r="C204" s="9" t="s">
        <v>102</v>
      </c>
      <c r="D204" s="9" t="s">
        <v>12</v>
      </c>
      <c r="E204" s="10" t="s">
        <v>344</v>
      </c>
      <c r="F204" s="10" t="str">
        <f>IFERROR(__xludf.DUMMYFUNCTION("GOOGLETRANSLATE(E204,""en"", ""ja"")"),"いつ使用しないでください：")</f>
        <v>いつ使用しないでください：</v>
      </c>
      <c r="G204" s="10" t="str">
        <f>IFERROR(__xludf.DUMMYFUNCTION("GOOGLETRANSLATE(E204,""en"",""zh-cn"")"),"不要使用：")</f>
        <v>不要使用：</v>
      </c>
      <c r="H204" s="10" t="str">
        <f>IFERROR(__xludf.DUMMYFUNCTION("GOOGLETRANSLATE(E204,""en"",""fr"")"),"N'utilisez pas quand:")</f>
        <v>N'utilisez pas quand:</v>
      </c>
      <c r="I204" s="10" t="str">
        <f>IFERROR(__xludf.DUMMYFUNCTION("GOOGLETRANSLATE(E204,""en"",""de"")"),"Verwenden Sie nicht, wann:")</f>
        <v>Verwenden Sie nicht, wann:</v>
      </c>
    </row>
    <row r="205">
      <c r="A205" s="9" t="s">
        <v>341</v>
      </c>
      <c r="B205" s="9" t="s">
        <v>345</v>
      </c>
      <c r="C205" s="9" t="s">
        <v>102</v>
      </c>
      <c r="D205" s="9" t="s">
        <v>12</v>
      </c>
      <c r="E205" s="10" t="s">
        <v>346</v>
      </c>
      <c r="F205" s="10" t="str">
        <f>IFERROR(__xludf.DUMMYFUNCTION("GOOGLETRANSLATE(E205,""en"", ""ja"")"),"製品には論理的な階層がありません")</f>
        <v>製品には論理的な階層がありません</v>
      </c>
      <c r="G205" s="10" t="str">
        <f>IFERROR(__xludf.DUMMYFUNCTION("GOOGLETRANSLATE(E205,""en"",""zh-cn"")"),"产品没有逻辑层次结构")</f>
        <v>产品没有逻辑层次结构</v>
      </c>
      <c r="H205" s="10" t="str">
        <f>IFERROR(__xludf.DUMMYFUNCTION("GOOGLETRANSLATE(E205,""en"",""fr"")"),"Le produit n'a pas de hiérarchie logique")</f>
        <v>Le produit n'a pas de hiérarchie logique</v>
      </c>
      <c r="I205" s="10" t="str">
        <f>IFERROR(__xludf.DUMMYFUNCTION("GOOGLETRANSLATE(E205,""en"",""de"")"),"Produkt hat keine logische Hierarchie")</f>
        <v>Produkt hat keine logische Hierarchie</v>
      </c>
    </row>
    <row r="206">
      <c r="A206" s="9" t="s">
        <v>341</v>
      </c>
      <c r="B206" s="9" t="s">
        <v>347</v>
      </c>
      <c r="C206" s="9" t="s">
        <v>102</v>
      </c>
      <c r="D206" s="9" t="s">
        <v>12</v>
      </c>
      <c r="E206" s="10" t="s">
        <v>348</v>
      </c>
      <c r="F206" s="10" t="str">
        <f>IFERROR(__xludf.DUMMYFUNCTION("GOOGLETRANSLATE(E206,""en"", ""ja"")"),"非常に近いナビゲーションオプションが多すぎます。")</f>
        <v>非常に近いナビゲーションオプションが多すぎます。</v>
      </c>
      <c r="G206" s="10" t="str">
        <f>IFERROR(__xludf.DUMMYFUNCTION("GOOGLETRANSLATE(E206,""en"",""zh-cn"")"),"有太多的导航选项非常接近。")</f>
        <v>有太多的导航选项非常接近。</v>
      </c>
      <c r="H206" s="10" t="str">
        <f>IFERROR(__xludf.DUMMYFUNCTION("GOOGLETRANSLATE(E206,""en"",""fr"")"),"Il y a trop d'options de navigation qui sont très proches les unes des autres.")</f>
        <v>Il y a trop d'options de navigation qui sont très proches les unes des autres.</v>
      </c>
      <c r="I206" s="10" t="str">
        <f>IFERROR(__xludf.DUMMYFUNCTION("GOOGLETRANSLATE(E206,""en"",""de"")"),"Es gibt zu viele Navigationsoptionen, die sehr eng beieinander liegen.")</f>
        <v>Es gibt zu viele Navigationsoptionen, die sehr eng beieinander liegen.</v>
      </c>
    </row>
    <row r="207">
      <c r="A207" s="9" t="s">
        <v>341</v>
      </c>
      <c r="B207" s="9" t="s">
        <v>349</v>
      </c>
      <c r="C207" s="9" t="s">
        <v>102</v>
      </c>
      <c r="D207" s="9" t="s">
        <v>12</v>
      </c>
      <c r="E207" s="10" t="s">
        <v>350</v>
      </c>
      <c r="F207" s="10" t="str">
        <f>IFERROR(__xludf.DUMMYFUNCTION("GOOGLETRANSLATE(E207,""en"", ""ja"")"),"ブレッドクランブは、主要なナビゲーションを置き換えることはできません。")</f>
        <v>ブレッドクランブは、主要なナビゲーションを置き換えることはできません。</v>
      </c>
      <c r="G207" s="10" t="str">
        <f>IFERROR(__xludf.DUMMYFUNCTION("GOOGLETRANSLATE(E207,""en"",""zh-cn"")"),"面包屑无法替代主要导航。")</f>
        <v>面包屑无法替代主要导航。</v>
      </c>
      <c r="H207" s="10" t="str">
        <f>IFERROR(__xludf.DUMMYFUNCTION("GOOGLETRANSLATE(E207,""en"",""fr"")"),"La chapelure ne peut pas remplacer la navigation primaire.")</f>
        <v>La chapelure ne peut pas remplacer la navigation primaire.</v>
      </c>
      <c r="I207" s="10" t="str">
        <f>IFERROR(__xludf.DUMMYFUNCTION("GOOGLETRANSLATE(E207,""en"",""de"")"),"Breadcrumb kann die primäre Navigation nicht ersetzen.")</f>
        <v>Breadcrumb kann die primäre Navigation nicht ersetzen.</v>
      </c>
    </row>
    <row r="208">
      <c r="A208" s="9" t="s">
        <v>341</v>
      </c>
      <c r="B208" s="9" t="s">
        <v>351</v>
      </c>
      <c r="C208" s="9" t="s">
        <v>102</v>
      </c>
      <c r="D208" s="9" t="s">
        <v>12</v>
      </c>
      <c r="E208" s="10" t="s">
        <v>352</v>
      </c>
      <c r="F208" s="10" t="str">
        <f>IFERROR(__xludf.DUMMYFUNCTION("GOOGLETRANSLATE(E208,""en"", ""ja"")"),"1レベルのパン塊が1つしかない場合、クリックすることはできません。しかし、テキストの色は黒です。")</f>
        <v>1レベルのパン塊が1つしかない場合、クリックすることはできません。しかし、テキストの色は黒です。</v>
      </c>
      <c r="G208" s="10" t="str">
        <f>IFERROR(__xludf.DUMMYFUNCTION("GOOGLETRANSLATE(E208,""en"",""zh-cn"")"),"如果只有1级面包屑，则无法单击。但是文字颜色是黑色的。")</f>
        <v>如果只有1级面包屑，则无法单击。但是文字颜色是黑色的。</v>
      </c>
      <c r="H208" s="10" t="str">
        <f>IFERROR(__xludf.DUMMYFUNCTION("GOOGLETRANSLATE(E208,""en"",""fr"")"),"Lorsqu'il n'y a qu'un seul pain de niveau, il n'est pas cliquable. Mais la couleur du texte est noire.")</f>
        <v>Lorsqu'il n'y a qu'un seul pain de niveau, il n'est pas cliquable. Mais la couleur du texte est noire.</v>
      </c>
      <c r="I208" s="10" t="str">
        <f>IFERROR(__xludf.DUMMYFUNCTION("GOOGLETRANSLATE(E208,""en"",""de"")"),"Wenn es nur 1 Level -Brotcrumb gibt, ist es nicht anklickbar. Aber die Textfarbe ist schwarz.")</f>
        <v>Wenn es nur 1 Level -Brotcrumb gibt, ist es nicht anklickbar. Aber die Textfarbe ist schwarz.</v>
      </c>
    </row>
    <row r="209">
      <c r="A209" s="9" t="s">
        <v>341</v>
      </c>
      <c r="B209" s="9" t="s">
        <v>353</v>
      </c>
      <c r="C209" s="9" t="s">
        <v>102</v>
      </c>
      <c r="D209" s="9" t="s">
        <v>12</v>
      </c>
      <c r="E209" s="10" t="s">
        <v>354</v>
      </c>
      <c r="F209" s="10" t="str">
        <f>IFERROR(__xludf.DUMMYFUNCTION("GOOGLETRANSLATE(E209,""en"", ""ja"")"),"家")</f>
        <v>家</v>
      </c>
      <c r="G209" s="10" t="str">
        <f>IFERROR(__xludf.DUMMYFUNCTION("GOOGLETRANSLATE(E209,""en"",""zh-cn"")"),"家")</f>
        <v>家</v>
      </c>
      <c r="H209" s="10" t="str">
        <f>IFERROR(__xludf.DUMMYFUNCTION("GOOGLETRANSLATE(E209,""en"",""fr"")"),"Maison")</f>
        <v>Maison</v>
      </c>
      <c r="I209" s="10" t="str">
        <f>IFERROR(__xludf.DUMMYFUNCTION("GOOGLETRANSLATE(E209,""en"",""de"")"),"Heim")</f>
        <v>Heim</v>
      </c>
    </row>
    <row r="210">
      <c r="A210" s="9" t="s">
        <v>341</v>
      </c>
      <c r="B210" s="9" t="s">
        <v>355</v>
      </c>
      <c r="C210" s="9" t="s">
        <v>102</v>
      </c>
      <c r="D210" s="9" t="s">
        <v>12</v>
      </c>
      <c r="E210" s="10" t="s">
        <v>356</v>
      </c>
      <c r="F210" s="10" t="str">
        <f>IFERROR(__xludf.DUMMYFUNCTION("GOOGLETRANSLATE(E210,""en"", ""ja"")"),"一部のリンクはクリックできない場合があります。")</f>
        <v>一部のリンクはクリックできない場合があります。</v>
      </c>
      <c r="G210" s="10" t="str">
        <f>IFERROR(__xludf.DUMMYFUNCTION("GOOGLETRANSLATE(E210,""en"",""zh-cn"")"),"某些链接可能无法单击。")</f>
        <v>某些链接可能无法单击。</v>
      </c>
      <c r="H210" s="10" t="str">
        <f>IFERROR(__xludf.DUMMYFUNCTION("GOOGLETRANSLATE(E210,""en"",""fr"")"),"Certains liens peuvent ne pas être cliquables.")</f>
        <v>Certains liens peuvent ne pas être cliquables.</v>
      </c>
      <c r="I210" s="10" t="str">
        <f>IFERROR(__xludf.DUMMYFUNCTION("GOOGLETRANSLATE(E210,""en"",""de"")"),"Einige Links sind möglicherweise nicht anklickbar.")</f>
        <v>Einige Links sind möglicherweise nicht anklickbar.</v>
      </c>
    </row>
    <row r="211">
      <c r="A211" s="9" t="s">
        <v>341</v>
      </c>
      <c r="B211" s="9" t="s">
        <v>357</v>
      </c>
      <c r="C211" s="9" t="s">
        <v>102</v>
      </c>
      <c r="D211" s="9" t="s">
        <v>12</v>
      </c>
      <c r="E211" s="10" t="s">
        <v>358</v>
      </c>
      <c r="F211" s="10" t="str">
        <f>IFERROR(__xludf.DUMMYFUNCTION("GOOGLETRANSLATE(E211,""en"", ""ja"")"),"（クリックできない）")</f>
        <v>（クリックできない）</v>
      </c>
      <c r="G211" s="10" t="str">
        <f>IFERROR(__xludf.DUMMYFUNCTION("GOOGLETRANSLATE(E211,""en"",""zh-cn"")"),"（不可算）")</f>
        <v>（不可算）</v>
      </c>
      <c r="H211" s="10" t="str">
        <f>IFERROR(__xludf.DUMMYFUNCTION("GOOGLETRANSLATE(E211,""en"",""fr"")"),"(non cliquable)")</f>
        <v>(non cliquable)</v>
      </c>
      <c r="I211" s="10" t="str">
        <f>IFERROR(__xludf.DUMMYFUNCTION("GOOGLETRANSLATE(E211,""en"",""de"")"),"(nicht klickbar)")</f>
        <v>(nicht klickbar)</v>
      </c>
    </row>
    <row r="212">
      <c r="A212" s="9" t="s">
        <v>341</v>
      </c>
      <c r="B212" s="9" t="s">
        <v>359</v>
      </c>
      <c r="C212" s="9" t="s">
        <v>102</v>
      </c>
      <c r="D212" s="9" t="s">
        <v>12</v>
      </c>
      <c r="E212" s="10" t="s">
        <v>360</v>
      </c>
      <c r="F212" s="10" t="str">
        <f>IFERROR(__xludf.DUMMYFUNCTION("GOOGLETRANSLATE(E212,""en"", ""ja"")"),"サブ")</f>
        <v>サブ</v>
      </c>
      <c r="G212" s="10" t="str">
        <f>IFERROR(__xludf.DUMMYFUNCTION("GOOGLETRANSLATE(E212,""en"",""zh-cn"")"),"子")</f>
        <v>子</v>
      </c>
      <c r="H212" s="10" t="str">
        <f>IFERROR(__xludf.DUMMYFUNCTION("GOOGLETRANSLATE(E212,""en"",""fr"")"),"Sous")</f>
        <v>Sous</v>
      </c>
      <c r="I212" s="10" t="str">
        <f>IFERROR(__xludf.DUMMYFUNCTION("GOOGLETRANSLATE(E212,""en"",""de"")"),"Sub")</f>
        <v>Sub</v>
      </c>
    </row>
    <row r="213">
      <c r="A213" s="9" t="s">
        <v>341</v>
      </c>
      <c r="B213" s="9" t="s">
        <v>361</v>
      </c>
      <c r="C213" s="9" t="s">
        <v>102</v>
      </c>
      <c r="D213" s="9" t="s">
        <v>12</v>
      </c>
      <c r="E213" s="10" t="s">
        <v>362</v>
      </c>
      <c r="F213" s="10" t="str">
        <f>IFERROR(__xludf.DUMMYFUNCTION("GOOGLETRANSLATE(E213,""en"", ""ja"")"),"詳細")</f>
        <v>詳細</v>
      </c>
      <c r="G213" s="10" t="str">
        <f>IFERROR(__xludf.DUMMYFUNCTION("GOOGLETRANSLATE(E213,""en"",""zh-cn"")"),"细节")</f>
        <v>细节</v>
      </c>
      <c r="H213" s="10" t="str">
        <f>IFERROR(__xludf.DUMMYFUNCTION("GOOGLETRANSLATE(E213,""en"",""fr"")"),"Détail")</f>
        <v>Détail</v>
      </c>
      <c r="I213" s="10" t="str">
        <f>IFERROR(__xludf.DUMMYFUNCTION("GOOGLETRANSLATE(E213,""en"",""de"")"),"Detail")</f>
        <v>Detail</v>
      </c>
    </row>
    <row r="214">
      <c r="A214" s="9" t="s">
        <v>341</v>
      </c>
      <c r="B214" s="9" t="s">
        <v>363</v>
      </c>
      <c r="C214" s="9" t="s">
        <v>102</v>
      </c>
      <c r="D214" s="9" t="s">
        <v>12</v>
      </c>
      <c r="E214" s="10" t="s">
        <v>364</v>
      </c>
      <c r="F214" s="10" t="str">
        <f>IFERROR(__xludf.DUMMYFUNCTION("GOOGLETRANSLATE(E214,""en"", ""ja"")"),"応用")</f>
        <v>応用</v>
      </c>
      <c r="G214" s="10" t="str">
        <f>IFERROR(__xludf.DUMMYFUNCTION("GOOGLETRANSLATE(E214,""en"",""zh-cn"")"),"应用")</f>
        <v>应用</v>
      </c>
      <c r="H214" s="10" t="str">
        <f>IFERROR(__xludf.DUMMYFUNCTION("GOOGLETRANSLATE(E214,""en"",""fr"")"),"Application")</f>
        <v>Application</v>
      </c>
      <c r="I214" s="10" t="str">
        <f>IFERROR(__xludf.DUMMYFUNCTION("GOOGLETRANSLATE(E214,""en"",""de"")"),"Anwendung")</f>
        <v>Anwendung</v>
      </c>
    </row>
    <row r="215">
      <c r="A215" s="9" t="s">
        <v>341</v>
      </c>
      <c r="B215" s="9" t="s">
        <v>365</v>
      </c>
      <c r="C215" s="9" t="s">
        <v>102</v>
      </c>
      <c r="D215" s="9" t="s">
        <v>12</v>
      </c>
      <c r="E215" s="10" t="s">
        <v>365</v>
      </c>
      <c r="F215" s="10" t="str">
        <f>IFERROR(__xludf.DUMMYFUNCTION("GOOGLETRANSLATE(E215,""en"", ""ja"")"),"管理")</f>
        <v>管理</v>
      </c>
      <c r="G215" s="10" t="str">
        <f>IFERROR(__xludf.DUMMYFUNCTION("GOOGLETRANSLATE(E215,""en"",""zh-cn"")"),"管理")</f>
        <v>管理</v>
      </c>
      <c r="H215" s="10" t="str">
        <f>IFERROR(__xludf.DUMMYFUNCTION("GOOGLETRANSLATE(E215,""en"",""fr"")"),"gestion")</f>
        <v>gestion</v>
      </c>
      <c r="I215" s="10" t="str">
        <f>IFERROR(__xludf.DUMMYFUNCTION("GOOGLETRANSLATE(E215,""en"",""de"")"),"Management")</f>
        <v>Management</v>
      </c>
    </row>
    <row r="216">
      <c r="A216" s="9" t="s">
        <v>341</v>
      </c>
      <c r="B216" s="9" t="s">
        <v>366</v>
      </c>
      <c r="C216" s="9" t="s">
        <v>102</v>
      </c>
      <c r="D216" s="9" t="s">
        <v>12</v>
      </c>
      <c r="E216" s="10" t="s">
        <v>367</v>
      </c>
      <c r="F216" s="10" t="str">
        <f>IFERROR(__xludf.DUMMYFUNCTION("GOOGLETRANSLATE(E216,""en"", ""ja"")"),"マルチ親ノードの例。これは一般的なスタイルです。")</f>
        <v>マルチ親ノードの例。これは一般的なスタイルです。</v>
      </c>
      <c r="G216" s="10" t="str">
        <f>IFERROR(__xludf.DUMMYFUNCTION("GOOGLETRANSLATE(E216,""en"",""zh-cn"")"),"多父母节点的示例。这是一种常见的风格。")</f>
        <v>多父母节点的示例。这是一种常见的风格。</v>
      </c>
      <c r="H216" s="10" t="str">
        <f>IFERROR(__xludf.DUMMYFUNCTION("GOOGLETRANSLATE(E216,""en"",""fr"")"),"Exemple pour les nœuds multi-parents. C'est un style commun.")</f>
        <v>Exemple pour les nœuds multi-parents. C'est un style commun.</v>
      </c>
      <c r="I216" s="10" t="str">
        <f>IFERROR(__xludf.DUMMYFUNCTION("GOOGLETRANSLATE(E216,""en"",""de"")"),"Beispiel für Multi-Tier-Knoten. Dies ist ein gemeinsamer Stil.")</f>
        <v>Beispiel für Multi-Tier-Knoten. Dies ist ein gemeinsamer Stil.</v>
      </c>
    </row>
    <row r="217">
      <c r="A217" s="9" t="s">
        <v>341</v>
      </c>
      <c r="B217" s="9" t="s">
        <v>368</v>
      </c>
      <c r="C217" s="9" t="s">
        <v>102</v>
      </c>
      <c r="D217" s="9" t="s">
        <v>12</v>
      </c>
      <c r="E217" s="10" t="s">
        <v>369</v>
      </c>
      <c r="F217" s="10" t="str">
        <f>IFERROR(__xludf.DUMMYFUNCTION("GOOGLETRANSLATE(E217,""en"", ""ja"")"),"見せます...パンムの真ん中に、すべてを同時に表示できないノードが非常に多い場合。常に最初のレベルを保ち、最後のレベルを表示します。")</f>
        <v>見せます...パンムの真ん中に、すべてを同時に表示できないノードが非常に多い場合。常に最初のレベルを保ち、最後のレベルを表示します。</v>
      </c>
      <c r="G217" s="10" t="str">
        <f>IFERROR(__xludf.DUMMYFUNCTION("GOOGLETRANSLATE(E217,""en"",""zh-cn"")"),"显示...在面包屑的中间，有这么多节点不能同时显示全部。始终保持第一级和最后一个级别可见。")</f>
        <v>显示...在面包屑的中间，有这么多节点不能同时显示全部。始终保持第一级和最后一个级别可见。</v>
      </c>
      <c r="H217" s="10" t="str">
        <f>IFERROR(__xludf.DUMMYFUNCTION("GOOGLETRANSLATE(E217,""en"",""fr"")"),"Show ... au milieu de la chapelure quand il y a tellement de nœuds qui ne peuvent pas tout montrer en même temps. Gardez toujours le premier niveau et le dernier niveau visible.")</f>
        <v>Show ... au milieu de la chapelure quand il y a tellement de nœuds qui ne peuvent pas tout montrer en même temps. Gardez toujours le premier niveau et le dernier niveau visible.</v>
      </c>
      <c r="I217" s="10" t="str">
        <f>IFERROR(__xludf.DUMMYFUNCTION("GOOGLETRANSLATE(E217,""en"",""de"")"),"Zeigen Sie ... mitten im Breadcrumb, wenn es so viele Knoten gibt, die nicht alle gleichzeitig zeigen können. Halten Sie immer das erste Level und das letzte Level sichtbar.")</f>
        <v>Zeigen Sie ... mitten im Breadcrumb, wenn es so viele Knoten gibt, die nicht alle gleichzeitig zeigen können. Halten Sie immer das erste Level und das letzte Level sichtbar.</v>
      </c>
    </row>
    <row r="218">
      <c r="A218" s="9" t="s">
        <v>341</v>
      </c>
      <c r="B218" s="9" t="s">
        <v>370</v>
      </c>
      <c r="C218" s="9" t="s">
        <v>102</v>
      </c>
      <c r="D218" s="9" t="s">
        <v>12</v>
      </c>
      <c r="E218" s="10" t="s">
        <v>371</v>
      </c>
      <c r="F218" s="10" t="str">
        <f>IFERROR(__xludf.DUMMYFUNCTION("GOOGLETRANSLATE(E218,""en"", ""ja"")"),"見せて...パンムの始まりに、すべてを同時に表示できないノードが非常に多い場合。常に最後のレベルを表示してください。")</f>
        <v>見せて...パンムの始まりに、すべてを同時に表示できないノードが非常に多い場合。常に最後のレベルを表示してください。</v>
      </c>
      <c r="G218" s="10" t="str">
        <f>IFERROR(__xludf.DUMMYFUNCTION("GOOGLETRANSLATE(E218,""en"",""zh-cn"")"),"展示...在面包屑的开头，有这么多节点不能同时显示所有节点。始终保持最新水平。")</f>
        <v>展示...在面包屑的开头，有这么多节点不能同时显示所有节点。始终保持最新水平。</v>
      </c>
      <c r="H218" s="10" t="str">
        <f>IFERROR(__xludf.DUMMYFUNCTION("GOOGLETRANSLATE(E218,""en"",""fr"")"),"Show ... au début de la chapelure quand il y a tellement de nœuds qui ne peuvent pas tout montrer en même temps. Gardez toujours le dernier niveau visible.")</f>
        <v>Show ... au début de la chapelure quand il y a tellement de nœuds qui ne peuvent pas tout montrer en même temps. Gardez toujours le dernier niveau visible.</v>
      </c>
      <c r="I218" s="10" t="str">
        <f>IFERROR(__xludf.DUMMYFUNCTION("GOOGLETRANSLATE(E218,""en"",""de"")"),"Zeigen Sie ... zu Beginn von Breadcrumb, wenn es so viele Knoten gibt, die nicht alle gleichzeitig zeigen können. Halten Sie immer das letzte Level sichtbar.")</f>
        <v>Zeigen Sie ... zu Beginn von Breadcrumb, wenn es so viele Knoten gibt, die nicht alle gleichzeitig zeigen können. Halten Sie immer das letzte Level sichtbar.</v>
      </c>
    </row>
    <row r="219">
      <c r="A219" s="9" t="s">
        <v>341</v>
      </c>
      <c r="B219" s="9" t="s">
        <v>372</v>
      </c>
      <c r="C219" s="9" t="s">
        <v>102</v>
      </c>
      <c r="D219" s="9" t="s">
        <v>12</v>
      </c>
      <c r="E219" s="10" t="s">
        <v>373</v>
      </c>
      <c r="F219" s="10" t="str">
        <f>IFERROR(__xludf.DUMMYFUNCTION("GOOGLETRANSLATE(E219,""en"", ""ja"")"),"セカンドレベル")</f>
        <v>セカンドレベル</v>
      </c>
      <c r="G219" s="10" t="str">
        <f>IFERROR(__xludf.DUMMYFUNCTION("GOOGLETRANSLATE(E219,""en"",""zh-cn"")"),"第二级")</f>
        <v>第二级</v>
      </c>
      <c r="H219" s="10" t="str">
        <f>IFERROR(__xludf.DUMMYFUNCTION("GOOGLETRANSLATE(E219,""en"",""fr"")"),"Deuxième niveau")</f>
        <v>Deuxième niveau</v>
      </c>
      <c r="I219" s="10" t="str">
        <f>IFERROR(__xludf.DUMMYFUNCTION("GOOGLETRANSLATE(E219,""en"",""de"")"),"Zweites Level")</f>
        <v>Zweites Level</v>
      </c>
    </row>
    <row r="220">
      <c r="A220" s="9" t="s">
        <v>341</v>
      </c>
      <c r="B220" s="9" t="s">
        <v>374</v>
      </c>
      <c r="C220" s="9" t="s">
        <v>102</v>
      </c>
      <c r="D220" s="9" t="s">
        <v>12</v>
      </c>
      <c r="E220" s="10" t="s">
        <v>375</v>
      </c>
      <c r="F220" s="10" t="str">
        <f>IFERROR(__xludf.DUMMYFUNCTION("GOOGLETRANSLATE(E220,""en"", ""ja"")"),"第3レベル")</f>
        <v>第3レベル</v>
      </c>
      <c r="G220" s="10" t="str">
        <f>IFERROR(__xludf.DUMMYFUNCTION("GOOGLETRANSLATE(E220,""en"",""zh-cn"")"),"第三级")</f>
        <v>第三级</v>
      </c>
      <c r="H220" s="10" t="str">
        <f>IFERROR(__xludf.DUMMYFUNCTION("GOOGLETRANSLATE(E220,""en"",""fr"")"),"Troisième niveau")</f>
        <v>Troisième niveau</v>
      </c>
      <c r="I220" s="10" t="str">
        <f>IFERROR(__xludf.DUMMYFUNCTION("GOOGLETRANSLATE(E220,""en"",""de"")"),"Drittes Level")</f>
        <v>Drittes Level</v>
      </c>
    </row>
    <row r="221">
      <c r="A221" s="11"/>
      <c r="B221" s="14"/>
      <c r="C221" s="12"/>
      <c r="D221" s="11"/>
      <c r="E221" s="11"/>
      <c r="F221" s="11"/>
      <c r="G221" s="11"/>
      <c r="H221" s="11"/>
      <c r="I221" s="11"/>
    </row>
    <row r="222">
      <c r="A222" s="9" t="s">
        <v>376</v>
      </c>
      <c r="B222" s="9" t="s">
        <v>205</v>
      </c>
      <c r="C222" s="9" t="s">
        <v>104</v>
      </c>
      <c r="D222" s="9" t="s">
        <v>12</v>
      </c>
      <c r="E222" s="10" t="s">
        <v>105</v>
      </c>
      <c r="F222" s="10" t="str">
        <f>IFERROR(__xludf.DUMMYFUNCTION("GOOGLETRANSLATE(E222,""en"", ""ja"")"),"ナビゲーションメニュー")</f>
        <v>ナビゲーションメニュー</v>
      </c>
      <c r="G222" s="10" t="str">
        <f>IFERROR(__xludf.DUMMYFUNCTION("GOOGLETRANSLATE(E222,""en"",""zh-cn"")"),"导航菜单")</f>
        <v>导航菜单</v>
      </c>
      <c r="H222" s="10" t="str">
        <f>IFERROR(__xludf.DUMMYFUNCTION("GOOGLETRANSLATE(E222,""en"",""fr"")"),"le menu de navigation")</f>
        <v>le menu de navigation</v>
      </c>
      <c r="I222" s="10" t="str">
        <f>IFERROR(__xludf.DUMMYFUNCTION("GOOGLETRANSLATE(E222,""en"",""de"")"),"Navigationsmenü")</f>
        <v>Navigationsmenü</v>
      </c>
    </row>
    <row r="223">
      <c r="A223" s="9" t="s">
        <v>376</v>
      </c>
      <c r="B223" s="9" t="s">
        <v>206</v>
      </c>
      <c r="C223" s="9" t="s">
        <v>104</v>
      </c>
      <c r="D223" s="9" t="s">
        <v>12</v>
      </c>
      <c r="E223" s="10" t="s">
        <v>377</v>
      </c>
      <c r="F223" s="10" t="str">
        <f>IFERROR(__xludf.DUMMYFUNCTION("GOOGLETRANSLATE(E223,""en"", ""ja"")"),"ナビゲーションメニューは、ユーザーがいつでもアクセスできるリンクのリストです。")</f>
        <v>ナビゲーションメニューは、ユーザーがいつでもアクセスできるリンクのリストです。</v>
      </c>
      <c r="G223" s="10" t="str">
        <f>IFERROR(__xludf.DUMMYFUNCTION("GOOGLETRANSLATE(E223,""en"",""zh-cn"")"),"导航菜单是用户可以始终访问的链接列表。")</f>
        <v>导航菜单是用户可以始终访问的链接列表。</v>
      </c>
      <c r="H223" s="10" t="str">
        <f>IFERROR(__xludf.DUMMYFUNCTION("GOOGLETRANSLATE(E223,""en"",""fr"")"),"Le menu de navigation est la liste des liens auxquels l'utilisateur peut toujours accéder.")</f>
        <v>Le menu de navigation est la liste des liens auxquels l'utilisateur peut toujours accéder.</v>
      </c>
      <c r="I223" s="10" t="str">
        <f>IFERROR(__xludf.DUMMYFUNCTION("GOOGLETRANSLATE(E223,""en"",""de"")"),"Das Navigationsmenü ist die Liste der Links, auf die der Benutzer immer zugreifen kann.")</f>
        <v>Das Navigationsmenü ist die Liste der Links, auf die der Benutzer immer zugreifen kann.</v>
      </c>
    </row>
    <row r="224">
      <c r="A224" s="9" t="s">
        <v>376</v>
      </c>
      <c r="B224" s="9" t="s">
        <v>378</v>
      </c>
      <c r="C224" s="9" t="s">
        <v>104</v>
      </c>
      <c r="D224" s="9" t="s">
        <v>12</v>
      </c>
      <c r="E224" s="10" t="s">
        <v>379</v>
      </c>
      <c r="F224" s="10" t="str">
        <f>IFERROR(__xludf.DUMMYFUNCTION("GOOGLETRANSLATE(E224,""en"", ""ja"")"),"メイン関数リンクが含まれています。メイン関数ナビゲーションは、階層スタイルを使用してサブナビゲーション項目を持つことができます。")</f>
        <v>メイン関数リンクが含まれています。メイン関数ナビゲーションは、階層スタイルを使用してサブナビゲーション項目を持つことができます。</v>
      </c>
      <c r="G224" s="10" t="str">
        <f>IFERROR(__xludf.DUMMYFUNCTION("GOOGLETRANSLATE(E224,""en"",""zh-cn"")"),"其中包含主要功能链接。主函数导航可以使用层次结构样式具有子游动项目。")</f>
        <v>其中包含主要功能链接。主函数导航可以使用层次结构样式具有子游动项目。</v>
      </c>
      <c r="H224" s="10" t="str">
        <f>IFERROR(__xludf.DUMMYFUNCTION("GOOGLETRANSLATE(E224,""en"",""fr"")"),"Qui contient les liens de fonctions principales. Une navigation de fonction principale peut avoir des éléments de sous-navigation en utilisant un style de hiérarchie.")</f>
        <v>Qui contient les liens de fonctions principales. Une navigation de fonction principale peut avoir des éléments de sous-navigation en utilisant un style de hiérarchie.</v>
      </c>
      <c r="I224" s="10" t="str">
        <f>IFERROR(__xludf.DUMMYFUNCTION("GOOGLETRANSLATE(E224,""en"",""de"")"),"Die die Hauptfunktionsverbindungen enthält. Eine Hauptfunktionsnavigation kann unter Verwendung eines Hierarchiestils Unteranlagen aufweisen.")</f>
        <v>Die die Hauptfunktionsverbindungen enthält. Eine Hauptfunktionsnavigation kann unter Verwendung eines Hierarchiestils Unteranlagen aufweisen.</v>
      </c>
    </row>
    <row r="225">
      <c r="A225" s="9" t="s">
        <v>376</v>
      </c>
      <c r="B225" s="9" t="s">
        <v>380</v>
      </c>
      <c r="C225" s="9" t="s">
        <v>104</v>
      </c>
      <c r="D225" s="9" t="s">
        <v>12</v>
      </c>
      <c r="E225" s="10" t="s">
        <v>381</v>
      </c>
      <c r="F225" s="10" t="str">
        <f>IFERROR(__xludf.DUMMYFUNCTION("GOOGLETRANSLATE(E225,""en"", ""ja"")"),"ナビゲーションバーのアイコンは、アイテムが実用的であることを示す視覚的なアフォーダンスとして機能します。たとえば、ナビゲーションアイテムをホバリングすると、背景として明るい青色の色が表示されます。")</f>
        <v>ナビゲーションバーのアイコンは、アイテムが実用的であることを示す視覚的なアフォーダンスとして機能します。たとえば、ナビゲーションアイテムをホバリングすると、背景として明るい青色の色が表示されます。</v>
      </c>
      <c r="G225" s="10" t="str">
        <f>IFERROR(__xludf.DUMMYFUNCTION("GOOGLETRANSLATE(E225,""en"",""zh-cn"")"),"导航栏中的图标用作视觉负担，表明该项目是可行的。例如，当悬停导航项目时，它将看起来像背景一样较浅。")</f>
        <v>导航栏中的图标用作视觉负担，表明该项目是可行的。例如，当悬停导航项目时，它将看起来像背景一样较浅。</v>
      </c>
      <c r="H225" s="10" t="str">
        <f>IFERROR(__xludf.DUMMYFUNCTION("GOOGLETRANSLATE(E225,""en"",""fr"")"),"Les icônes de la barre de navigation servent d'offre visuelle qui indique que l'article est exploitable. Par exemple, lorsqu'il oscille un élément de navigation, il apparaîtra en couleur bleu plus claire comme arrière-plan.")</f>
        <v>Les icônes de la barre de navigation servent d'offre visuelle qui indique que l'article est exploitable. Par exemple, lorsqu'il oscille un élément de navigation, il apparaîtra en couleur bleu plus claire comme arrière-plan.</v>
      </c>
      <c r="I225" s="10" t="str">
        <f>IFERROR(__xludf.DUMMYFUNCTION("GOOGLETRANSLATE(E225,""en"",""de"")"),"Die Symbole in der Navigationsleiste dienen als visuelles Leistungsverhältnis, der angibt, dass das Element umsetzbar ist. Wenn Sie beispielsweise ein Navigationselement schweben, erscheint es heller blau als Hintergrund.")</f>
        <v>Die Symbole in der Navigationsleiste dienen als visuelles Leistungsverhältnis, der angibt, dass das Element umsetzbar ist. Wenn Sie beispielsweise ein Navigationselement schweben, erscheint es heller blau als Hintergrund.</v>
      </c>
    </row>
    <row r="226">
      <c r="A226" s="9" t="s">
        <v>376</v>
      </c>
      <c r="B226" s="9" t="s">
        <v>382</v>
      </c>
      <c r="C226" s="9" t="s">
        <v>104</v>
      </c>
      <c r="D226" s="9" t="s">
        <v>12</v>
      </c>
      <c r="E226" s="10" t="s">
        <v>383</v>
      </c>
      <c r="F226" s="10" t="str">
        <f>IFERROR(__xludf.DUMMYFUNCTION("GOOGLETRANSLATE(E226,""en"", ""ja"")"),"ナビゲーションアイテムがグループである場合、他のページにアクセスする機能がありません。ナビゲーションアイテムグループを拡張または崩壊させることができます。")</f>
        <v>ナビゲーションアイテムがグループである場合、他のページにアクセスする機能がありません。ナビゲーションアイテムグループを拡張または崩壊させることができます。</v>
      </c>
      <c r="G226" s="10" t="str">
        <f>IFERROR(__xludf.DUMMYFUNCTION("GOOGLETRANSLATE(E226,""en"",""zh-cn"")"),"如果导航项目是组，则它没有访问其他页面的功能。只能扩展或折叠导航项目组。")</f>
        <v>如果导航项目是组，则它没有访问其他页面的功能。只能扩展或折叠导航项目组。</v>
      </c>
      <c r="H226" s="10" t="str">
        <f>IFERROR(__xludf.DUMMYFUNCTION("GOOGLETRANSLATE(E226,""en"",""fr"")"),"Si un élément de navigation est un groupe, il n'a pas la fonction d'accès à d'autres pages. Ne peut que développer ou effondrer le groupe d'articles de navigation.")</f>
        <v>Si un élément de navigation est un groupe, il n'a pas la fonction d'accès à d'autres pages. Ne peut que développer ou effondrer le groupe d'articles de navigation.</v>
      </c>
      <c r="I226" s="10" t="str">
        <f>IFERROR(__xludf.DUMMYFUNCTION("GOOGLETRANSLATE(E226,""en"",""de"")"),"Wenn ein Navigationselement eine Gruppe ist, hat es nicht die Funktion, auf andere Seiten zuzugreifen. Kann die Navigationselementgruppe nur erweitern oder zusammenbrechen.")</f>
        <v>Wenn ein Navigationselement eine Gruppe ist, hat es nicht die Funktion, auf andere Seiten zuzugreifen. Kann die Navigationselementgruppe nur erweitern oder zusammenbrechen.</v>
      </c>
    </row>
    <row r="227">
      <c r="A227" s="9" t="s">
        <v>376</v>
      </c>
      <c r="B227" s="9" t="s">
        <v>384</v>
      </c>
      <c r="C227" s="9" t="s">
        <v>104</v>
      </c>
      <c r="D227" s="9" t="s">
        <v>12</v>
      </c>
      <c r="E227" s="10" t="s">
        <v>385</v>
      </c>
      <c r="F227" s="10" t="str">
        <f>IFERROR(__xludf.DUMMYFUNCTION("GOOGLETRANSLATE(E227,""en"", ""ja"")"),"ダッシュボード")</f>
        <v>ダッシュボード</v>
      </c>
      <c r="G227" s="10" t="str">
        <f>IFERROR(__xludf.DUMMYFUNCTION("GOOGLETRANSLATE(E227,""en"",""zh-cn"")"),"仪表板")</f>
        <v>仪表板</v>
      </c>
      <c r="H227" s="10" t="str">
        <f>IFERROR(__xludf.DUMMYFUNCTION("GOOGLETRANSLATE(E227,""en"",""fr"")"),"Tableau de bord")</f>
        <v>Tableau de bord</v>
      </c>
      <c r="I227" s="10" t="str">
        <f>IFERROR(__xludf.DUMMYFUNCTION("GOOGLETRANSLATE(E227,""en"",""de"")"),"Armaturenbrett")</f>
        <v>Armaturenbrett</v>
      </c>
    </row>
    <row r="228">
      <c r="A228" s="9" t="s">
        <v>376</v>
      </c>
      <c r="B228" s="9" t="s">
        <v>386</v>
      </c>
      <c r="C228" s="9" t="s">
        <v>104</v>
      </c>
      <c r="D228" s="9" t="s">
        <v>12</v>
      </c>
      <c r="E228" s="10" t="s">
        <v>387</v>
      </c>
      <c r="F228" s="10" t="str">
        <f>IFERROR(__xludf.DUMMYFUNCTION("GOOGLETRANSLATE(E228,""en"", ""ja"")"),"ユーザー管理")</f>
        <v>ユーザー管理</v>
      </c>
      <c r="G228" s="10" t="str">
        <f>IFERROR(__xludf.DUMMYFUNCTION("GOOGLETRANSLATE(E228,""en"",""zh-cn"")"),"用户管理")</f>
        <v>用户管理</v>
      </c>
      <c r="H228" s="10" t="str">
        <f>IFERROR(__xludf.DUMMYFUNCTION("GOOGLETRANSLATE(E228,""en"",""fr"")"),"Gestion des utilisateurs")</f>
        <v>Gestion des utilisateurs</v>
      </c>
      <c r="I228" s="10" t="str">
        <f>IFERROR(__xludf.DUMMYFUNCTION("GOOGLETRANSLATE(E228,""en"",""de"")"),"Benutzerverwaltung")</f>
        <v>Benutzerverwaltung</v>
      </c>
    </row>
    <row r="229">
      <c r="A229" s="9" t="s">
        <v>376</v>
      </c>
      <c r="B229" s="9" t="s">
        <v>388</v>
      </c>
      <c r="C229" s="9" t="s">
        <v>104</v>
      </c>
      <c r="D229" s="9" t="s">
        <v>12</v>
      </c>
      <c r="E229" s="10" t="s">
        <v>389</v>
      </c>
      <c r="F229" s="10" t="str">
        <f>IFERROR(__xludf.DUMMYFUNCTION("GOOGLETRANSLATE(E229,""en"", ""ja"")"),"サブNAVアイテム1")</f>
        <v>サブNAVアイテム1</v>
      </c>
      <c r="G229" s="10" t="str">
        <f>IFERROR(__xludf.DUMMYFUNCTION("GOOGLETRANSLATE(E229,""en"",""zh-cn"")"),"Sub Nav Item1")</f>
        <v>Sub Nav Item1</v>
      </c>
      <c r="H229" s="10" t="str">
        <f>IFERROR(__xludf.DUMMYFUNCTION("GOOGLETRANSLATE(E229,""en"",""fr"")"),"Sub Nav Item1")</f>
        <v>Sub Nav Item1</v>
      </c>
      <c r="I229" s="10" t="str">
        <f>IFERROR(__xludf.DUMMYFUNCTION("GOOGLETRANSLATE(E229,""en"",""de"")"),"Sub Navig Item1")</f>
        <v>Sub Navig Item1</v>
      </c>
    </row>
    <row r="230">
      <c r="A230" s="9" t="s">
        <v>376</v>
      </c>
      <c r="B230" s="9" t="s">
        <v>390</v>
      </c>
      <c r="C230" s="9" t="s">
        <v>104</v>
      </c>
      <c r="D230" s="9" t="s">
        <v>12</v>
      </c>
      <c r="E230" s="10" t="s">
        <v>391</v>
      </c>
      <c r="F230" s="10" t="str">
        <f>IFERROR(__xludf.DUMMYFUNCTION("GOOGLETRANSLATE(E230,""en"", ""ja"")"),"サブNAVアイテム2")</f>
        <v>サブNAVアイテム2</v>
      </c>
      <c r="G230" s="10" t="str">
        <f>IFERROR(__xludf.DUMMYFUNCTION("GOOGLETRANSLATE(E230,""en"",""zh-cn"")"),"Sub Nav Item2")</f>
        <v>Sub Nav Item2</v>
      </c>
      <c r="H230" s="10" t="str">
        <f>IFERROR(__xludf.DUMMYFUNCTION("GOOGLETRANSLATE(E230,""en"",""fr"")"),"Sub Nav Item2")</f>
        <v>Sub Nav Item2</v>
      </c>
      <c r="I230" s="10" t="str">
        <f>IFERROR(__xludf.DUMMYFUNCTION("GOOGLETRANSLATE(E230,""en"",""de"")"),"Sub Navig Item2")</f>
        <v>Sub Navig Item2</v>
      </c>
    </row>
    <row r="231">
      <c r="A231" s="9" t="s">
        <v>376</v>
      </c>
      <c r="B231" s="9" t="s">
        <v>392</v>
      </c>
      <c r="C231" s="9" t="s">
        <v>104</v>
      </c>
      <c r="D231" s="9" t="s">
        <v>12</v>
      </c>
      <c r="E231" s="10" t="s">
        <v>393</v>
      </c>
      <c r="F231" s="10" t="str">
        <f>IFERROR(__xludf.DUMMYFUNCTION("GOOGLETRANSLATE(E231,""en"", ""ja"")"),"サブNAVアイテム3")</f>
        <v>サブNAVアイテム3</v>
      </c>
      <c r="G231" s="10" t="str">
        <f>IFERROR(__xludf.DUMMYFUNCTION("GOOGLETRANSLATE(E231,""en"",""zh-cn"")"),"Sub Nav Item3")</f>
        <v>Sub Nav Item3</v>
      </c>
      <c r="H231" s="10" t="str">
        <f>IFERROR(__xludf.DUMMYFUNCTION("GOOGLETRANSLATE(E231,""en"",""fr"")"),"Sub Nav Item3")</f>
        <v>Sub Nav Item3</v>
      </c>
      <c r="I231" s="10" t="str">
        <f>IFERROR(__xludf.DUMMYFUNCTION("GOOGLETRANSLATE(E231,""en"",""de"")"),"SUB NAV Item3")</f>
        <v>SUB NAV Item3</v>
      </c>
    </row>
    <row r="232">
      <c r="A232" s="9" t="s">
        <v>376</v>
      </c>
      <c r="B232" s="9" t="s">
        <v>394</v>
      </c>
      <c r="C232" s="9" t="s">
        <v>104</v>
      </c>
      <c r="D232" s="9" t="s">
        <v>12</v>
      </c>
      <c r="E232" s="10" t="s">
        <v>395</v>
      </c>
      <c r="F232" s="10" t="str">
        <f>IFERROR(__xludf.DUMMYFUNCTION("GOOGLETRANSLATE(E232,""en"", ""ja"")"),"長いタイトルのユーザー管理")</f>
        <v>長いタイトルのユーザー管理</v>
      </c>
      <c r="G232" s="10" t="str">
        <f>IFERROR(__xludf.DUMMYFUNCTION("GOOGLETRANSLATE(E232,""en"",""zh-cn"")"),"用户管理长标题")</f>
        <v>用户管理长标题</v>
      </c>
      <c r="H232" s="10" t="str">
        <f>IFERROR(__xludf.DUMMYFUNCTION("GOOGLETRANSLATE(E232,""en"",""fr"")"),"Gestion des utilisateurs avec un long titre")</f>
        <v>Gestion des utilisateurs avec un long titre</v>
      </c>
      <c r="I232" s="10" t="str">
        <f>IFERROR(__xludf.DUMMYFUNCTION("GOOGLETRANSLATE(E232,""en"",""de"")"),"Benutzerverwaltung mit langem Titel")</f>
        <v>Benutzerverwaltung mit langem Titel</v>
      </c>
    </row>
    <row r="233">
      <c r="A233" s="9" t="s">
        <v>376</v>
      </c>
      <c r="B233" s="9" t="s">
        <v>396</v>
      </c>
      <c r="C233" s="9" t="s">
        <v>104</v>
      </c>
      <c r="D233" s="9" t="s">
        <v>12</v>
      </c>
      <c r="E233" s="10" t="s">
        <v>397</v>
      </c>
      <c r="F233" s="10" t="str">
        <f>IFERROR(__xludf.DUMMYFUNCTION("GOOGLETRANSLATE(E233,""en"", ""ja"")"),"長いタイトルの長いタイトルの長いタイトル長いタイトル長いタイトル長いタイトル長いタイトル長いタイトルを持つサブナビットアイテム1")</f>
        <v>長いタイトルの長いタイトルの長いタイトル長いタイトル長いタイトル長いタイトル長いタイトル長いタイトルを持つサブナビットアイテム1</v>
      </c>
      <c r="G233" s="10" t="str">
        <f>IFERROR(__xludf.DUMMYFUNCTION("GOOGLETRANSLATE(E233,""en"",""zh-cn"")"),"sub nav item1，长长标题长的长标题长标题长标题长标题长标题长标题长标题长标题长长长")</f>
        <v>sub nav item1，长长标题长的长标题长标题长标题长标题长标题长标题长标题长标题长长长</v>
      </c>
      <c r="H233" s="10" t="str">
        <f>IFERROR(__xludf.DUMMYFUNCTION("GOOGLETRANSLATE(E233,""en"",""fr"")"),"Sub Item1 avec long titre long titre long tit long long title long long title long long title title title long long long tit long long long")</f>
        <v>Sub Item1 avec long titre long titre long tit long long title long long title long long title title title long long long tit long long long</v>
      </c>
      <c r="I233" s="10" t="str">
        <f>IFERROR(__xludf.DUMMYFUNCTION("GOOGLETRANSLATE(E233,""en"",""de"")"),"Sub nav item1 mit lang langem tital lang langer tital lang lang lang lang langer titel lang langer titeltitel lang langer tital lang lang lang lang lang")</f>
        <v>Sub nav item1 mit lang langem tital lang langer tital lang lang lang lang langer titel lang langer titeltitel lang langer tital lang lang lang lang lang</v>
      </c>
    </row>
    <row r="234">
      <c r="A234" s="9" t="s">
        <v>376</v>
      </c>
      <c r="B234" s="9" t="s">
        <v>398</v>
      </c>
      <c r="C234" s="9" t="s">
        <v>104</v>
      </c>
      <c r="D234" s="9" t="s">
        <v>12</v>
      </c>
      <c r="E234" s="10" t="s">
        <v>399</v>
      </c>
      <c r="F234" s="10" t="str">
        <f>IFERROR(__xludf.DUMMYFUNCTION("GOOGLETRANSLATE(E234,""en"", ""ja"")"),"テンプレート")</f>
        <v>テンプレート</v>
      </c>
      <c r="G234" s="10" t="str">
        <f>IFERROR(__xludf.DUMMYFUNCTION("GOOGLETRANSLATE(E234,""en"",""zh-cn"")"),"模板")</f>
        <v>模板</v>
      </c>
      <c r="H234" s="10" t="str">
        <f>IFERROR(__xludf.DUMMYFUNCTION("GOOGLETRANSLATE(E234,""en"",""fr"")"),"Modèles")</f>
        <v>Modèles</v>
      </c>
      <c r="I234" s="10" t="str">
        <f>IFERROR(__xludf.DUMMYFUNCTION("GOOGLETRANSLATE(E234,""en"",""de"")"),"Vorlagen")</f>
        <v>Vorlagen</v>
      </c>
    </row>
    <row r="235">
      <c r="A235" s="9" t="s">
        <v>376</v>
      </c>
      <c r="B235" s="9" t="s">
        <v>400</v>
      </c>
      <c r="C235" s="9" t="s">
        <v>104</v>
      </c>
      <c r="D235" s="9" t="s">
        <v>12</v>
      </c>
      <c r="E235" s="10" t="s">
        <v>401</v>
      </c>
      <c r="F235" s="10" t="str">
        <f>IFERROR(__xludf.DUMMYFUNCTION("GOOGLETRANSLATE(E235,""en"", ""ja"")"),"ヘルプ")</f>
        <v>ヘルプ</v>
      </c>
      <c r="G235" s="10" t="str">
        <f>IFERROR(__xludf.DUMMYFUNCTION("GOOGLETRANSLATE(E235,""en"",""zh-cn"")"),"帮助")</f>
        <v>帮助</v>
      </c>
      <c r="H235" s="10" t="str">
        <f>IFERROR(__xludf.DUMMYFUNCTION("GOOGLETRANSLATE(E235,""en"",""fr"")"),"Aide")</f>
        <v>Aide</v>
      </c>
      <c r="I235" s="10" t="str">
        <f>IFERROR(__xludf.DUMMYFUNCTION("GOOGLETRANSLATE(E235,""en"",""de"")"),"Helfen")</f>
        <v>Helfen</v>
      </c>
    </row>
    <row r="236">
      <c r="A236" s="9" t="s">
        <v>376</v>
      </c>
      <c r="B236" s="9" t="s">
        <v>402</v>
      </c>
      <c r="C236" s="9" t="s">
        <v>104</v>
      </c>
      <c r="D236" s="9" t="s">
        <v>12</v>
      </c>
      <c r="E236" s="10" t="s">
        <v>403</v>
      </c>
      <c r="F236" s="10" t="str">
        <f>IFERROR(__xludf.DUMMYFUNCTION("GOOGLETRANSLATE(E236,""en"", ""ja"")"),"設定")</f>
        <v>設定</v>
      </c>
      <c r="G236" s="10" t="str">
        <f>IFERROR(__xludf.DUMMYFUNCTION("GOOGLETRANSLATE(E236,""en"",""zh-cn"")"),"设置")</f>
        <v>设置</v>
      </c>
      <c r="H236" s="10" t="str">
        <f>IFERROR(__xludf.DUMMYFUNCTION("GOOGLETRANSLATE(E236,""en"",""fr"")"),"Paramètres")</f>
        <v>Paramètres</v>
      </c>
      <c r="I236" s="10" t="str">
        <f>IFERROR(__xludf.DUMMYFUNCTION("GOOGLETRANSLATE(E236,""en"",""de"")"),"Einstellungen")</f>
        <v>Einstellungen</v>
      </c>
    </row>
    <row r="237">
      <c r="A237" s="9" t="s">
        <v>376</v>
      </c>
      <c r="B237" s="9" t="s">
        <v>404</v>
      </c>
      <c r="C237" s="9" t="s">
        <v>104</v>
      </c>
      <c r="D237" s="9" t="s">
        <v>12</v>
      </c>
      <c r="E237" s="10" t="s">
        <v>405</v>
      </c>
      <c r="F237" s="10" t="str">
        <f>IFERROR(__xludf.DUMMYFUNCTION("GOOGLETRANSLATE(E237,""en"", ""ja"")"),"ナビゲーションカラップ")</f>
        <v>ナビゲーションカラップ</v>
      </c>
      <c r="G237" s="10" t="str">
        <f>IFERROR(__xludf.DUMMYFUNCTION("GOOGLETRANSLATE(E237,""en"",""zh-cn"")"),"导航汇合")</f>
        <v>导航汇合</v>
      </c>
      <c r="H237" s="10" t="str">
        <f>IFERROR(__xludf.DUMMYFUNCTION("GOOGLETRANSLATE(E237,""en"",""fr"")"),"À la navigation")</f>
        <v>À la navigation</v>
      </c>
      <c r="I237" s="10" t="str">
        <f>IFERROR(__xludf.DUMMYFUNCTION("GOOGLETRANSLATE(E237,""en"",""de"")"),"Navigationskollaps")</f>
        <v>Navigationskollaps</v>
      </c>
    </row>
    <row r="238">
      <c r="A238" s="9" t="s">
        <v>376</v>
      </c>
      <c r="B238" s="9" t="s">
        <v>406</v>
      </c>
      <c r="C238" s="9" t="s">
        <v>104</v>
      </c>
      <c r="D238" s="9" t="s">
        <v>12</v>
      </c>
      <c r="E238" s="10" t="s">
        <v>407</v>
      </c>
      <c r="F238" s="10" t="str">
        <f>IFERROR(__xludf.DUMMYFUNCTION("GOOGLETRANSLATE(E238,""en"", ""ja"")"),"ナビゲーションメニューは常に崩壊します。")</f>
        <v>ナビゲーションメニューは常に崩壊します。</v>
      </c>
      <c r="G238" s="10" t="str">
        <f>IFERROR(__xludf.DUMMYFUNCTION("GOOGLETRANSLATE(E238,""en"",""zh-cn"")"),"导航菜单始终崩溃。")</f>
        <v>导航菜单始终崩溃。</v>
      </c>
      <c r="H238" s="10" t="str">
        <f>IFERROR(__xludf.DUMMYFUNCTION("GOOGLETRANSLATE(E238,""en"",""fr"")"),"Le menu de navigation est toujours effondré.")</f>
        <v>Le menu de navigation est toujours effondré.</v>
      </c>
      <c r="I238" s="10" t="str">
        <f>IFERROR(__xludf.DUMMYFUNCTION("GOOGLETRANSLATE(E238,""en"",""de"")"),"Das Navigationsmenü ist immer zusammengebrochen.")</f>
        <v>Das Navigationsmenü ist immer zusammengebrochen.</v>
      </c>
    </row>
    <row r="239">
      <c r="A239" s="9" t="s">
        <v>376</v>
      </c>
      <c r="B239" s="9" t="s">
        <v>408</v>
      </c>
      <c r="C239" s="9" t="s">
        <v>104</v>
      </c>
      <c r="D239" s="9" t="s">
        <v>12</v>
      </c>
      <c r="E239" s="10" t="s">
        <v>409</v>
      </c>
      <c r="F239" s="10" t="str">
        <f>IFERROR(__xludf.DUMMYFUNCTION("GOOGLETRANSLATE(E239,""en"", ""ja"")"),"ライト")</f>
        <v>ライト</v>
      </c>
      <c r="G239" s="10" t="str">
        <f>IFERROR(__xludf.DUMMYFUNCTION("GOOGLETRANSLATE(E239,""en"",""zh-cn"")"),"光")</f>
        <v>光</v>
      </c>
      <c r="H239" s="10" t="str">
        <f>IFERROR(__xludf.DUMMYFUNCTION("GOOGLETRANSLATE(E239,""en"",""fr"")"),"Lumière")</f>
        <v>Lumière</v>
      </c>
      <c r="I239" s="10" t="str">
        <f>IFERROR(__xludf.DUMMYFUNCTION("GOOGLETRANSLATE(E239,""en"",""de"")"),"Licht")</f>
        <v>Licht</v>
      </c>
    </row>
    <row r="240">
      <c r="A240" s="11"/>
      <c r="B240" s="11"/>
      <c r="C240" s="11"/>
      <c r="D240" s="11"/>
      <c r="E240" s="11"/>
      <c r="F240" s="11"/>
      <c r="G240" s="11"/>
      <c r="H240" s="11"/>
      <c r="I240" s="11"/>
    </row>
    <row r="241">
      <c r="A241" s="9" t="s">
        <v>410</v>
      </c>
      <c r="B241" s="9" t="s">
        <v>205</v>
      </c>
      <c r="C241" s="9" t="s">
        <v>108</v>
      </c>
      <c r="D241" s="9" t="s">
        <v>12</v>
      </c>
      <c r="E241" s="10" t="s">
        <v>411</v>
      </c>
      <c r="F241" s="10" t="str">
        <f>IFERROR(__xludf.DUMMYFUNCTION("GOOGLETRANSLATE(E241,""en"", ""ja"")"),"タブ{{index}}")</f>
        <v>タブ{{index}}</v>
      </c>
      <c r="G241" s="10" t="s">
        <v>412</v>
      </c>
      <c r="H241" s="10" t="s">
        <v>413</v>
      </c>
      <c r="I241" s="10" t="str">
        <f>IFERROR(__xludf.DUMMYFUNCTION("GOOGLETRANSLATE(E241,""en"",""de"")"),"Tab {{index}}")</f>
        <v>Tab {{index}}</v>
      </c>
    </row>
    <row r="242">
      <c r="A242" s="9" t="s">
        <v>410</v>
      </c>
      <c r="B242" s="9" t="s">
        <v>206</v>
      </c>
      <c r="C242" s="9" t="s">
        <v>108</v>
      </c>
      <c r="D242" s="9" t="s">
        <v>12</v>
      </c>
      <c r="E242" s="10" t="s">
        <v>414</v>
      </c>
      <c r="F242" s="10" t="str">
        <f>IFERROR(__xludf.DUMMYFUNCTION("GOOGLETRANSLATE(E242,""en"", ""ja"")"),"タブは、ナビゲーションを通じて表示および非表示の単一のコンテナに関連コンテンツを保持します。")</f>
        <v>タブは、ナビゲーションを通じて表示および非表示の単一のコンテナに関連コンテンツを保持します。</v>
      </c>
      <c r="G242" s="10" t="str">
        <f>IFERROR(__xludf.DUMMYFUNCTION("GOOGLETRANSLATE(E242,""en"",""zh-cn"")"),"标签将相关内容保留在单个容器中，该内容通过导航显示并隐藏。")</f>
        <v>标签将相关内容保留在单个容器中，该内容通过导航显示并隐藏。</v>
      </c>
      <c r="H242" s="10" t="str">
        <f>IFERROR(__xludf.DUMMYFUNCTION("GOOGLETRANSLATE(E242,""en"",""fr"")"),"Les onglets conservent le contenu connexe dans un seul conteneur qui est affiché et caché par la navigation.")</f>
        <v>Les onglets conservent le contenu connexe dans un seul conteneur qui est affiché et caché par la navigation.</v>
      </c>
      <c r="I242" s="10" t="str">
        <f>IFERROR(__xludf.DUMMYFUNCTION("GOOGLETRANSLATE(E242,""en"",""de"")"),"Registerkarten halten den verwandten Inhalt in einem einzelnen Container, der durch Navigation gezeigt und versteckt wird.")</f>
        <v>Registerkarten halten den verwandten Inhalt in einem einzelnen Container, der durch Navigation gezeigt und versteckt wird.</v>
      </c>
    </row>
    <row r="243">
      <c r="A243" s="9" t="s">
        <v>410</v>
      </c>
      <c r="B243" s="9" t="s">
        <v>351</v>
      </c>
      <c r="C243" s="9" t="s">
        <v>108</v>
      </c>
      <c r="D243" s="9" t="s">
        <v>12</v>
      </c>
      <c r="E243" s="10" t="s">
        <v>415</v>
      </c>
      <c r="F243" s="10" t="str">
        <f>IFERROR(__xludf.DUMMYFUNCTION("GOOGLETRANSLATE(E243,""en"", ""ja"")"),"一度にあまりにも多くのタブを表示しないでください。ユーザーは7〜9以上の名前を思い出せません。残りのタブを「...」より多くのアクションに崩壊させます。")</f>
        <v>一度にあまりにも多くのタブを表示しないでください。ユーザーは7〜9以上の名前を思い出せません。残りのタブを「...」より多くのアクションに崩壊させます。</v>
      </c>
      <c r="G243" s="10" t="str">
        <f>IFERROR(__xludf.DUMMYFUNCTION("GOOGLETRANSLATE(E243,""en"",""zh-cn"")"),"一次不要显示太多选项卡，用户不记得超过7-9个名称。将其余的标签倒入“ ...”更多动作中。")</f>
        <v>一次不要显示太多选项卡，用户不记得超过7-9个名称。将其余的标签倒入“ ...”更多动作中。</v>
      </c>
      <c r="H243" s="10" t="str">
        <f>IFERROR(__xludf.DUMMYFUNCTION("GOOGLETRANSLATE(E243,""en"",""fr"")"),"N'affichez pas trop d'onglets à la fois, l'utilisateur ne se souvient pas de plus de 7 à 9 noms. Effondrer le reste des onglets sur ""..."" Plus d'action.")</f>
        <v>N'affichez pas trop d'onglets à la fois, l'utilisateur ne se souvient pas de plus de 7 à 9 noms. Effondrer le reste des onglets sur "..." Plus d'action.</v>
      </c>
      <c r="I243" s="10" t="str">
        <f>IFERROR(__xludf.DUMMYFUNCTION("GOOGLETRANSLATE(E243,""en"",""de"")"),"Zeigen Sie nicht zu viele Registerkarten gleichzeitig an, der Benutzer kann sich nicht mehr als 7-9 Namen erinnern. Zusammenfassen Sie den Rest der Registerkarten in ""..."" mehr Aktion.")</f>
        <v>Zeigen Sie nicht zu viele Registerkarten gleichzeitig an, der Benutzer kann sich nicht mehr als 7-9 Namen erinnern. Zusammenfassen Sie den Rest der Registerkarten in "..." mehr Aktion.</v>
      </c>
    </row>
    <row r="244">
      <c r="A244" s="9" t="s">
        <v>410</v>
      </c>
      <c r="B244" s="9" t="s">
        <v>416</v>
      </c>
      <c r="C244" s="9" t="s">
        <v>108</v>
      </c>
      <c r="D244" s="9" t="s">
        <v>12</v>
      </c>
      <c r="E244" s="10" t="s">
        <v>417</v>
      </c>
      <c r="F244" s="10" t="str">
        <f>IFERROR(__xludf.DUMMYFUNCTION("GOOGLETRANSLATE(E244,""en"", ""ja"")"),"カードスタイル")</f>
        <v>カードスタイル</v>
      </c>
      <c r="G244" s="10" t="str">
        <f>IFERROR(__xludf.DUMMYFUNCTION("GOOGLETRANSLATE(E244,""en"",""zh-cn"")"),"卡样式")</f>
        <v>卡样式</v>
      </c>
      <c r="H244" s="10" t="str">
        <f>IFERROR(__xludf.DUMMYFUNCTION("GOOGLETRANSLATE(E244,""en"",""fr"")"),"Style de carte")</f>
        <v>Style de carte</v>
      </c>
      <c r="I244" s="10" t="str">
        <f>IFERROR(__xludf.DUMMYFUNCTION("GOOGLETRANSLATE(E244,""en"",""de"")"),"Kartenstil")</f>
        <v>Kartenstil</v>
      </c>
    </row>
    <row r="245">
      <c r="A245" s="9" t="s">
        <v>410</v>
      </c>
      <c r="B245" s="9" t="s">
        <v>418</v>
      </c>
      <c r="C245" s="9" t="s">
        <v>108</v>
      </c>
      <c r="D245" s="9" t="s">
        <v>12</v>
      </c>
      <c r="E245" s="10" t="s">
        <v>419</v>
      </c>
      <c r="F245" s="10" t="str">
        <f>IFERROR(__xludf.DUMMYFUNCTION("GOOGLETRANSLATE(E245,""en"", ""ja"")"),"タブはカードとしてスタイルされています。ページレイアウトに従って、カードスタイルのタブを選択します。")</f>
        <v>タブはカードとしてスタイルされています。ページレイアウトに従って、カードスタイルのタブを選択します。</v>
      </c>
      <c r="G245" s="10" t="str">
        <f>IFERROR(__xludf.DUMMYFUNCTION("GOOGLETRANSLATE(E245,""en"",""zh-cn"")"),"标签被视为卡片。根据您的页面布局选择卡式选项卡。")</f>
        <v>标签被视为卡片。根据您的页面布局选择卡式选项卡。</v>
      </c>
      <c r="H245" s="10" t="str">
        <f>IFERROR(__xludf.DUMMYFUNCTION("GOOGLETRANSLATE(E245,""en"",""fr"")"),"Les onglets sont appelés cartes. Choisissez un onglet de style carte en fonction de la mise en page de votre page.")</f>
        <v>Les onglets sont appelés cartes. Choisissez un onglet de style carte en fonction de la mise en page de votre page.</v>
      </c>
      <c r="I245" s="10" t="str">
        <f>IFERROR(__xludf.DUMMYFUNCTION("GOOGLETRANSLATE(E245,""en"",""de"")"),"Registerkarten werden als Karten bezeichnet. Wählen Sie eine Registerkarte im Kartenstil gemäß Ihrem Seitenlayout.")</f>
        <v>Registerkarten werden als Karten bezeichnet. Wählen Sie eine Registerkarte im Kartenstil gemäß Ihrem Seitenlayout.</v>
      </c>
    </row>
    <row r="246">
      <c r="A246" s="9" t="s">
        <v>410</v>
      </c>
      <c r="B246" s="9" t="s">
        <v>420</v>
      </c>
      <c r="C246" s="9" t="s">
        <v>108</v>
      </c>
      <c r="D246" s="9" t="s">
        <v>12</v>
      </c>
      <c r="E246" s="10" t="s">
        <v>421</v>
      </c>
      <c r="F246" s="10" t="str">
        <f>IFERROR(__xludf.DUMMYFUNCTION("GOOGLETRANSLATE(E246,""en"", ""ja"")"),"垂直タブ")</f>
        <v>垂直タブ</v>
      </c>
      <c r="G246" s="10" t="str">
        <f>IFERROR(__xludf.DUMMYFUNCTION("GOOGLETRANSLATE(E246,""en"",""zh-cn"")"),"垂直选项卡")</f>
        <v>垂直选项卡</v>
      </c>
      <c r="H246" s="10" t="str">
        <f>IFERROR(__xludf.DUMMYFUNCTION("GOOGLETRANSLATE(E246,""en"",""fr"")"),"Tabs verticaux")</f>
        <v>Tabs verticaux</v>
      </c>
      <c r="I246" s="10" t="str">
        <f>IFERROR(__xludf.DUMMYFUNCTION("GOOGLETRANSLATE(E246,""en"",""de"")"),"Vertikale Registerkarten")</f>
        <v>Vertikale Registerkarten</v>
      </c>
    </row>
    <row r="247">
      <c r="A247" s="9" t="s">
        <v>410</v>
      </c>
      <c r="B247" s="9" t="s">
        <v>422</v>
      </c>
      <c r="C247" s="9" t="s">
        <v>108</v>
      </c>
      <c r="D247" s="9" t="s">
        <v>12</v>
      </c>
      <c r="E247" s="10" t="s">
        <v>423</v>
      </c>
      <c r="F247" s="10" t="str">
        <f>IFERROR(__xludf.DUMMYFUNCTION("GOOGLETRANSLATE(E247,""en"", ""ja"")"),"垂直タブは、水平スペースの上部ではなく、垂直スペースの左側に配置されたタブです。")</f>
        <v>垂直タブは、水平スペースの上部ではなく、垂直スペースの左側に配置されたタブです。</v>
      </c>
      <c r="G247" s="10" t="str">
        <f>IFERROR(__xludf.DUMMYFUNCTION("GOOGLETRANSLATE(E247,""en"",""zh-cn"")"),"垂直选项卡是在垂直空间中左侧排列的选项卡，而不是在水平空间中的顶部。")</f>
        <v>垂直选项卡是在垂直空间中左侧排列的选项卡，而不是在水平空间中的顶部。</v>
      </c>
      <c r="H247" s="10" t="str">
        <f>IFERROR(__xludf.DUMMYFUNCTION("GOOGLETRANSLATE(E247,""en"",""fr"")"),"Les onglets verticaux sont les onglets disposés à gauche dans un espace vertical, au lieu du dessus dans un espace horizontal.")</f>
        <v>Les onglets verticaux sont les onglets disposés à gauche dans un espace vertical, au lieu du dessus dans un espace horizontal.</v>
      </c>
      <c r="I247" s="10" t="str">
        <f>IFERROR(__xludf.DUMMYFUNCTION("GOOGLETRANSLATE(E247,""en"",""de"")"),"Vertikale Registerkarten sind die Registerkarten, die links in einem vertikalen Raum angeordnet sind, anstatt oben in einem horizontalen Raum.")</f>
        <v>Vertikale Registerkarten sind die Registerkarten, die links in einem vertikalen Raum angeordnet sind, anstatt oben in einem horizontalen Raum.</v>
      </c>
    </row>
    <row r="248">
      <c r="A248" s="11"/>
      <c r="B248" s="11"/>
      <c r="C248" s="11"/>
      <c r="D248" s="11"/>
      <c r="E248" s="11"/>
      <c r="F248" s="11"/>
      <c r="G248" s="11"/>
      <c r="H248" s="11"/>
      <c r="I248" s="11"/>
    </row>
    <row r="249">
      <c r="A249" s="9" t="s">
        <v>424</v>
      </c>
      <c r="B249" s="9" t="s">
        <v>205</v>
      </c>
      <c r="C249" s="9" t="s">
        <v>110</v>
      </c>
      <c r="D249" s="9" t="s">
        <v>12</v>
      </c>
      <c r="E249" s="10" t="s">
        <v>111</v>
      </c>
      <c r="F249" s="10" t="str">
        <f>IFERROR(__xludf.DUMMYFUNCTION("GOOGLETRANSLATE(E249,""en"", ""ja"")"),"木")</f>
        <v>木</v>
      </c>
      <c r="G249" s="10" t="str">
        <f>IFERROR(__xludf.DUMMYFUNCTION("GOOGLETRANSLATE(E249,""en"",""zh-cn"")"),"树")</f>
        <v>树</v>
      </c>
      <c r="H249" s="10" t="str">
        <f>IFERROR(__xludf.DUMMYFUNCTION("GOOGLETRANSLATE(E249,""en"",""fr"")"),"Arbre")</f>
        <v>Arbre</v>
      </c>
      <c r="I249" s="10" t="str">
        <f>IFERROR(__xludf.DUMMYFUNCTION("GOOGLETRANSLATE(E249,""en"",""de"")"),"Baum")</f>
        <v>Baum</v>
      </c>
    </row>
    <row r="250">
      <c r="A250" s="9" t="s">
        <v>424</v>
      </c>
      <c r="B250" s="9" t="s">
        <v>206</v>
      </c>
      <c r="C250" s="9" t="s">
        <v>110</v>
      </c>
      <c r="D250" s="9" t="s">
        <v>12</v>
      </c>
      <c r="E250" s="10" t="s">
        <v>425</v>
      </c>
      <c r="F250" s="10" t="str">
        <f>IFERROR(__xludf.DUMMYFUNCTION("GOOGLETRANSLATE(E250,""en"", ""ja"")"),"構造全体を強調するために、複雑な階層で使用できます。")</f>
        <v>構造全体を強調するために、複雑な階層で使用できます。</v>
      </c>
      <c r="G250" s="10" t="str">
        <f>IFERROR(__xludf.DUMMYFUNCTION("GOOGLETRANSLATE(E250,""en"",""zh-cn"")"),"可以在复杂的层次结构中用于强调整个结构。")</f>
        <v>可以在复杂的层次结构中用于强调整个结构。</v>
      </c>
      <c r="H250" s="10" t="str">
        <f>IFERROR(__xludf.DUMMYFUNCTION("GOOGLETRANSLATE(E250,""en"",""fr"")"),"Qui peut être utilisé dans une hiérarchie complexe pour souligner toute la structure.")</f>
        <v>Qui peut être utilisé dans une hiérarchie complexe pour souligner toute la structure.</v>
      </c>
      <c r="I250" s="10" t="str">
        <f>IFERROR(__xludf.DUMMYFUNCTION("GOOGLETRANSLATE(E250,""en"",""de"")"),"Dies kann in einer komplexen Hierarchie verwendet werden, um die gesamte Struktur hervorzuheben.")</f>
        <v>Dies kann in einer komplexen Hierarchie verwendet werden, um die gesamte Struktur hervorzuheben.</v>
      </c>
    </row>
    <row r="251">
      <c r="A251" s="9" t="s">
        <v>424</v>
      </c>
      <c r="B251" s="9" t="s">
        <v>426</v>
      </c>
      <c r="C251" s="9" t="s">
        <v>110</v>
      </c>
      <c r="D251" s="9" t="s">
        <v>12</v>
      </c>
      <c r="E251" s="10" t="s">
        <v>427</v>
      </c>
      <c r="F251" s="10" t="str">
        <f>IFERROR(__xludf.DUMMYFUNCTION("GOOGLETRANSLATE(E251,""en"", ""ja"")"),"栄養")</f>
        <v>栄養</v>
      </c>
      <c r="G251" s="10" t="str">
        <f>IFERROR(__xludf.DUMMYFUNCTION("GOOGLETRANSLATE(E251,""en"",""zh-cn"")"),"营养")</f>
        <v>营养</v>
      </c>
      <c r="H251" s="10" t="str">
        <f>IFERROR(__xludf.DUMMYFUNCTION("GOOGLETRANSLATE(E251,""en"",""fr"")"),"Nutrition")</f>
        <v>Nutrition</v>
      </c>
      <c r="I251" s="10" t="str">
        <f>IFERROR(__xludf.DUMMYFUNCTION("GOOGLETRANSLATE(E251,""en"",""de"")"),"Ernährung")</f>
        <v>Ernährung</v>
      </c>
    </row>
    <row r="252">
      <c r="A252" s="9" t="s">
        <v>424</v>
      </c>
      <c r="B252" s="9" t="s">
        <v>428</v>
      </c>
      <c r="C252" s="9" t="s">
        <v>110</v>
      </c>
      <c r="D252" s="9" t="s">
        <v>12</v>
      </c>
      <c r="E252" s="10" t="s">
        <v>429</v>
      </c>
      <c r="F252" s="10" t="str">
        <f>IFERROR(__xludf.DUMMYFUNCTION("GOOGLETRANSLATE(E252,""en"", ""ja"")"),"野菜")</f>
        <v>野菜</v>
      </c>
      <c r="G252" s="10" t="str">
        <f>IFERROR(__xludf.DUMMYFUNCTION("GOOGLETRANSLATE(E252,""en"",""zh-cn"")"),"蔬菜")</f>
        <v>蔬菜</v>
      </c>
      <c r="H252" s="10" t="str">
        <f>IFERROR(__xludf.DUMMYFUNCTION("GOOGLETRANSLATE(E252,""en"",""fr"")"),"Légumes")</f>
        <v>Légumes</v>
      </c>
      <c r="I252" s="10" t="str">
        <f>IFERROR(__xludf.DUMMYFUNCTION("GOOGLETRANSLATE(E252,""en"",""de"")"),"Gemüse")</f>
        <v>Gemüse</v>
      </c>
    </row>
    <row r="253">
      <c r="A253" s="9" t="s">
        <v>424</v>
      </c>
      <c r="B253" s="9" t="s">
        <v>430</v>
      </c>
      <c r="C253" s="9" t="s">
        <v>110</v>
      </c>
      <c r="D253" s="9" t="s">
        <v>12</v>
      </c>
      <c r="E253" s="10" t="s">
        <v>431</v>
      </c>
      <c r="F253" s="10" t="str">
        <f>IFERROR(__xludf.DUMMYFUNCTION("GOOGLETRANSLATE(E253,""en"", ""ja"")"),"にんじん")</f>
        <v>にんじん</v>
      </c>
      <c r="G253" s="10" t="str">
        <f>IFERROR(__xludf.DUMMYFUNCTION("GOOGLETRANSLATE(E253,""en"",""zh-cn"")"),"胡萝卜")</f>
        <v>胡萝卜</v>
      </c>
      <c r="H253" s="10" t="str">
        <f>IFERROR(__xludf.DUMMYFUNCTION("GOOGLETRANSLATE(E253,""en"",""fr"")"),"Carotte")</f>
        <v>Carotte</v>
      </c>
      <c r="I253" s="10" t="str">
        <f>IFERROR(__xludf.DUMMYFUNCTION("GOOGLETRANSLATE(E253,""en"",""de"")"),"Karotte")</f>
        <v>Karotte</v>
      </c>
    </row>
    <row r="254">
      <c r="A254" s="9" t="s">
        <v>424</v>
      </c>
      <c r="B254" s="9" t="s">
        <v>432</v>
      </c>
      <c r="C254" s="9" t="s">
        <v>110</v>
      </c>
      <c r="D254" s="9" t="s">
        <v>12</v>
      </c>
      <c r="E254" s="10" t="s">
        <v>433</v>
      </c>
      <c r="F254" s="10" t="str">
        <f>IFERROR(__xludf.DUMMYFUNCTION("GOOGLETRANSLATE(E254,""en"", ""ja"")"),"じゃがいも")</f>
        <v>じゃがいも</v>
      </c>
      <c r="G254" s="10" t="str">
        <f>IFERROR(__xludf.DUMMYFUNCTION("GOOGLETRANSLATE(E254,""en"",""zh-cn"")"),"土豆")</f>
        <v>土豆</v>
      </c>
      <c r="H254" s="10" t="str">
        <f>IFERROR(__xludf.DUMMYFUNCTION("GOOGLETRANSLATE(E254,""en"",""fr"")"),"Pomme de terre")</f>
        <v>Pomme de terre</v>
      </c>
      <c r="I254" s="10" t="str">
        <f>IFERROR(__xludf.DUMMYFUNCTION("GOOGLETRANSLATE(E254,""en"",""de"")"),"Kartoffel")</f>
        <v>Kartoffel</v>
      </c>
    </row>
    <row r="255">
      <c r="A255" s="9" t="s">
        <v>424</v>
      </c>
      <c r="B255" s="9" t="s">
        <v>434</v>
      </c>
      <c r="C255" s="9" t="s">
        <v>110</v>
      </c>
      <c r="D255" s="9" t="s">
        <v>12</v>
      </c>
      <c r="E255" s="10" t="s">
        <v>435</v>
      </c>
      <c r="F255" s="10" t="str">
        <f>IFERROR(__xludf.DUMMYFUNCTION("GOOGLETRANSLATE(E255,""en"", ""ja"")"),"キャベツ")</f>
        <v>キャベツ</v>
      </c>
      <c r="G255" s="10" t="str">
        <f>IFERROR(__xludf.DUMMYFUNCTION("GOOGLETRANSLATE(E255,""en"",""zh-cn"")"),"卷心菜")</f>
        <v>卷心菜</v>
      </c>
      <c r="H255" s="10" t="str">
        <f>IFERROR(__xludf.DUMMYFUNCTION("GOOGLETRANSLATE(E255,""en"",""fr"")"),"Chou")</f>
        <v>Chou</v>
      </c>
      <c r="I255" s="10" t="str">
        <f>IFERROR(__xludf.DUMMYFUNCTION("GOOGLETRANSLATE(E255,""en"",""de"")"),"Kohl")</f>
        <v>Kohl</v>
      </c>
    </row>
    <row r="256">
      <c r="A256" s="9" t="s">
        <v>424</v>
      </c>
      <c r="B256" s="9" t="s">
        <v>436</v>
      </c>
      <c r="C256" s="9" t="s">
        <v>110</v>
      </c>
      <c r="D256" s="9" t="s">
        <v>12</v>
      </c>
      <c r="E256" s="10" t="s">
        <v>437</v>
      </c>
      <c r="F256" s="10" t="str">
        <f>IFERROR(__xludf.DUMMYFUNCTION("GOOGLETRANSLATE(E256,""en"", ""ja"")"),"脂肪")</f>
        <v>脂肪</v>
      </c>
      <c r="G256" s="10" t="str">
        <f>IFERROR(__xludf.DUMMYFUNCTION("GOOGLETRANSLATE(E256,""en"",""zh-cn"")"),"脂肪")</f>
        <v>脂肪</v>
      </c>
      <c r="H256" s="10" t="str">
        <f>IFERROR(__xludf.DUMMYFUNCTION("GOOGLETRANSLATE(E256,""en"",""fr"")"),"Graisses")</f>
        <v>Graisses</v>
      </c>
      <c r="I256" s="10" t="str">
        <f>IFERROR(__xludf.DUMMYFUNCTION("GOOGLETRANSLATE(E256,""en"",""de"")"),"Fette")</f>
        <v>Fette</v>
      </c>
    </row>
    <row r="257">
      <c r="A257" s="9" t="s">
        <v>424</v>
      </c>
      <c r="B257" s="9" t="s">
        <v>438</v>
      </c>
      <c r="C257" s="9" t="s">
        <v>110</v>
      </c>
      <c r="D257" s="9" t="s">
        <v>12</v>
      </c>
      <c r="E257" s="10" t="s">
        <v>439</v>
      </c>
      <c r="F257" s="10" t="str">
        <f>IFERROR(__xludf.DUMMYFUNCTION("GOOGLETRANSLATE(E257,""en"", ""ja"")"),"油")</f>
        <v>油</v>
      </c>
      <c r="G257" s="10" t="str">
        <f>IFERROR(__xludf.DUMMYFUNCTION("GOOGLETRANSLATE(E257,""en"",""zh-cn"")"),"油")</f>
        <v>油</v>
      </c>
      <c r="H257" s="10" t="str">
        <f>IFERROR(__xludf.DUMMYFUNCTION("GOOGLETRANSLATE(E257,""en"",""fr"")"),"Huile")</f>
        <v>Huile</v>
      </c>
      <c r="I257" s="10" t="str">
        <f>IFERROR(__xludf.DUMMYFUNCTION("GOOGLETRANSLATE(E257,""en"",""de"")"),"Öl")</f>
        <v>Öl</v>
      </c>
    </row>
    <row r="258">
      <c r="A258" s="9" t="s">
        <v>424</v>
      </c>
      <c r="B258" s="9" t="s">
        <v>440</v>
      </c>
      <c r="C258" s="9" t="s">
        <v>110</v>
      </c>
      <c r="D258" s="9" t="s">
        <v>12</v>
      </c>
      <c r="E258" s="10" t="s">
        <v>441</v>
      </c>
      <c r="F258" s="10" t="str">
        <f>IFERROR(__xludf.DUMMYFUNCTION("GOOGLETRANSLATE(E258,""en"", ""ja"")"),"ナッツ")</f>
        <v>ナッツ</v>
      </c>
      <c r="G258" s="10" t="str">
        <f>IFERROR(__xludf.DUMMYFUNCTION("GOOGLETRANSLATE(E258,""en"",""zh-cn"")"),"坚果")</f>
        <v>坚果</v>
      </c>
      <c r="H258" s="10" t="str">
        <f>IFERROR(__xludf.DUMMYFUNCTION("GOOGLETRANSLATE(E258,""en"",""fr"")"),"Des noisettes")</f>
        <v>Des noisettes</v>
      </c>
      <c r="I258" s="10" t="str">
        <f>IFERROR(__xludf.DUMMYFUNCTION("GOOGLETRANSLATE(E258,""en"",""de"")"),"Nüsse")</f>
        <v>Nüsse</v>
      </c>
    </row>
    <row r="259">
      <c r="A259" s="9" t="s">
        <v>424</v>
      </c>
      <c r="B259" s="9" t="s">
        <v>442</v>
      </c>
      <c r="C259" s="9" t="s">
        <v>110</v>
      </c>
      <c r="D259" s="9" t="s">
        <v>12</v>
      </c>
      <c r="E259" s="10" t="s">
        <v>443</v>
      </c>
      <c r="F259" s="10" t="str">
        <f>IFERROR(__xludf.DUMMYFUNCTION("GOOGLETRANSLATE(E259,""en"", ""ja"")"),"タンパク質")</f>
        <v>タンパク質</v>
      </c>
      <c r="G259" s="10" t="str">
        <f>IFERROR(__xludf.DUMMYFUNCTION("GOOGLETRANSLATE(E259,""en"",""zh-cn"")"),"蛋白质")</f>
        <v>蛋白质</v>
      </c>
      <c r="H259" s="10" t="str">
        <f>IFERROR(__xludf.DUMMYFUNCTION("GOOGLETRANSLATE(E259,""en"",""fr"")"),"Protéines")</f>
        <v>Protéines</v>
      </c>
      <c r="I259" s="10" t="str">
        <f>IFERROR(__xludf.DUMMYFUNCTION("GOOGLETRANSLATE(E259,""en"",""de"")"),"Proteine")</f>
        <v>Proteine</v>
      </c>
    </row>
    <row r="260">
      <c r="A260" s="9" t="s">
        <v>424</v>
      </c>
      <c r="B260" s="9" t="s">
        <v>444</v>
      </c>
      <c r="C260" s="9" t="s">
        <v>110</v>
      </c>
      <c r="D260" s="9" t="s">
        <v>12</v>
      </c>
      <c r="E260" s="10" t="s">
        <v>445</v>
      </c>
      <c r="F260" s="10" t="str">
        <f>IFERROR(__xludf.DUMMYFUNCTION("GOOGLETRANSLATE(E260,""en"", ""ja"")"),"卵")</f>
        <v>卵</v>
      </c>
      <c r="G260" s="10" t="str">
        <f>IFERROR(__xludf.DUMMYFUNCTION("GOOGLETRANSLATE(E260,""en"",""zh-cn"")"),"蛋")</f>
        <v>蛋</v>
      </c>
      <c r="H260" s="10" t="str">
        <f>IFERROR(__xludf.DUMMYFUNCTION("GOOGLETRANSLATE(E260,""en"",""fr"")"),"Œuf")</f>
        <v>Œuf</v>
      </c>
      <c r="I260" s="10" t="str">
        <f>IFERROR(__xludf.DUMMYFUNCTION("GOOGLETRANSLATE(E260,""en"",""de"")"),"Ei")</f>
        <v>Ei</v>
      </c>
    </row>
    <row r="261">
      <c r="A261" s="9" t="s">
        <v>424</v>
      </c>
      <c r="B261" s="9" t="s">
        <v>446</v>
      </c>
      <c r="C261" s="9" t="s">
        <v>110</v>
      </c>
      <c r="D261" s="9" t="s">
        <v>12</v>
      </c>
      <c r="E261" s="10" t="s">
        <v>447</v>
      </c>
      <c r="F261" s="10" t="str">
        <f>IFERROR(__xludf.DUMMYFUNCTION("GOOGLETRANSLATE(E261,""en"", ""ja"")"),"魚")</f>
        <v>魚</v>
      </c>
      <c r="G261" s="10" t="str">
        <f>IFERROR(__xludf.DUMMYFUNCTION("GOOGLETRANSLATE(E261,""en"",""zh-cn"")"),"鱼")</f>
        <v>鱼</v>
      </c>
      <c r="H261" s="10" t="str">
        <f>IFERROR(__xludf.DUMMYFUNCTION("GOOGLETRANSLATE(E261,""en"",""fr"")"),"Poisson")</f>
        <v>Poisson</v>
      </c>
      <c r="I261" s="10" t="str">
        <f>IFERROR(__xludf.DUMMYFUNCTION("GOOGLETRANSLATE(E261,""en"",""de"")"),"Fisch")</f>
        <v>Fisch</v>
      </c>
    </row>
    <row r="262">
      <c r="A262" s="9" t="s">
        <v>424</v>
      </c>
      <c r="B262" s="9" t="s">
        <v>448</v>
      </c>
      <c r="C262" s="9" t="s">
        <v>110</v>
      </c>
      <c r="D262" s="9" t="s">
        <v>12</v>
      </c>
      <c r="E262" s="10" t="s">
        <v>449</v>
      </c>
      <c r="F262" s="10" t="str">
        <f>IFERROR(__xludf.DUMMYFUNCTION("GOOGLETRANSLATE(E262,""en"", ""ja"")"),"牛乳")</f>
        <v>牛乳</v>
      </c>
      <c r="G262" s="10" t="str">
        <f>IFERROR(__xludf.DUMMYFUNCTION("GOOGLETRANSLATE(E262,""en"",""zh-cn"")"),"牛奶")</f>
        <v>牛奶</v>
      </c>
      <c r="H262" s="10" t="str">
        <f>IFERROR(__xludf.DUMMYFUNCTION("GOOGLETRANSLATE(E262,""en"",""fr"")"),"Lait")</f>
        <v>Lait</v>
      </c>
      <c r="I262" s="10" t="str">
        <f>IFERROR(__xludf.DUMMYFUNCTION("GOOGLETRANSLATE(E262,""en"",""de"")"),"Milch")</f>
        <v>Milch</v>
      </c>
    </row>
    <row r="263">
      <c r="A263" s="9" t="s">
        <v>424</v>
      </c>
      <c r="B263" s="9" t="s">
        <v>63</v>
      </c>
      <c r="C263" s="9" t="s">
        <v>110</v>
      </c>
      <c r="D263" s="9" t="s">
        <v>12</v>
      </c>
      <c r="E263" s="10" t="s">
        <v>450</v>
      </c>
      <c r="F263" s="10" t="str">
        <f>IFERROR(__xludf.DUMMYFUNCTION("GOOGLETRANSLATE(E263,""en"", ""ja"")"),"カスタムアイコン")</f>
        <v>カスタムアイコン</v>
      </c>
      <c r="G263" s="10" t="str">
        <f>IFERROR(__xludf.DUMMYFUNCTION("GOOGLETRANSLATE(E263,""en"",""zh-cn"")"),"自定义图标")</f>
        <v>自定义图标</v>
      </c>
      <c r="H263" s="10" t="str">
        <f>IFERROR(__xludf.DUMMYFUNCTION("GOOGLETRANSLATE(E263,""en"",""fr"")"),"Icône personnalisée")</f>
        <v>Icône personnalisée</v>
      </c>
      <c r="I263" s="10" t="str">
        <f>IFERROR(__xludf.DUMMYFUNCTION("GOOGLETRANSLATE(E263,""en"",""de"")"),"Benutzerdefinierte Symbol")</f>
        <v>Benutzerdefinierte Symbol</v>
      </c>
    </row>
    <row r="264">
      <c r="A264" s="9" t="s">
        <v>424</v>
      </c>
      <c r="B264" s="9" t="s">
        <v>451</v>
      </c>
      <c r="C264" s="9" t="s">
        <v>110</v>
      </c>
      <c r="D264" s="9" t="s">
        <v>12</v>
      </c>
      <c r="E264" s="10" t="s">
        <v>452</v>
      </c>
      <c r="F264" s="10" t="str">
        <f>IFERROR(__xludf.DUMMYFUNCTION("GOOGLETRANSLATE(E264,""en"", ""ja"")"),"ドラッグドロップ")</f>
        <v>ドラッグドロップ</v>
      </c>
      <c r="G264" s="10" t="str">
        <f>IFERROR(__xludf.DUMMYFUNCTION("GOOGLETRANSLATE(E264,""en"",""zh-cn"")"),"拖放")</f>
        <v>拖放</v>
      </c>
      <c r="H264" s="10" t="str">
        <f>IFERROR(__xludf.DUMMYFUNCTION("GOOGLETRANSLATE(E264,""en"",""fr"")"),"Glisser-déposer")</f>
        <v>Glisser-déposer</v>
      </c>
      <c r="I264" s="10" t="str">
        <f>IFERROR(__xludf.DUMMYFUNCTION("GOOGLETRANSLATE(E264,""en"",""de"")"),"Ziehen und loslassen")</f>
        <v>Ziehen und loslassen</v>
      </c>
    </row>
    <row r="265">
      <c r="A265" s="9" t="s">
        <v>424</v>
      </c>
      <c r="B265" s="9" t="s">
        <v>453</v>
      </c>
      <c r="C265" s="9" t="s">
        <v>110</v>
      </c>
      <c r="D265" s="9" t="s">
        <v>12</v>
      </c>
      <c r="E265" s="10" t="s">
        <v>454</v>
      </c>
      <c r="F265" s="10" t="str">
        <f>IFERROR(__xludf.DUMMYFUNCTION("GOOGLETRANSLATE(E265,""en"", ""ja"")"),"選択可能")</f>
        <v>選択可能</v>
      </c>
      <c r="G265" s="10" t="str">
        <f>IFERROR(__xludf.DUMMYFUNCTION("GOOGLETRANSLATE(E265,""en"",""zh-cn"")"),"可选")</f>
        <v>可选</v>
      </c>
      <c r="H265" s="10" t="str">
        <f>IFERROR(__xludf.DUMMYFUNCTION("GOOGLETRANSLATE(E265,""en"",""fr"")"),"Sélectionnable")</f>
        <v>Sélectionnable</v>
      </c>
      <c r="I265" s="10" t="str">
        <f>IFERROR(__xludf.DUMMYFUNCTION("GOOGLETRANSLATE(E265,""en"",""de"")"),"Wählbar")</f>
        <v>Wählbar</v>
      </c>
    </row>
    <row r="266">
      <c r="A266" s="9" t="s">
        <v>424</v>
      </c>
      <c r="B266" s="9" t="s">
        <v>455</v>
      </c>
      <c r="C266" s="9" t="s">
        <v>110</v>
      </c>
      <c r="D266" s="9" t="s">
        <v>12</v>
      </c>
      <c r="E266" s="10" t="s">
        <v>456</v>
      </c>
      <c r="F266" s="10" t="str">
        <f>IFERROR(__xludf.DUMMYFUNCTION("GOOGLETRANSLATE(E266,""en"", ""ja"")"),"フィルター")</f>
        <v>フィルター</v>
      </c>
      <c r="G266" s="10" t="str">
        <f>IFERROR(__xludf.DUMMYFUNCTION("GOOGLETRANSLATE(E266,""en"",""zh-cn"")"),"筛选")</f>
        <v>筛选</v>
      </c>
      <c r="H266" s="10" t="str">
        <f>IFERROR(__xludf.DUMMYFUNCTION("GOOGLETRANSLATE(E266,""en"",""fr"")"),"Filtre")</f>
        <v>Filtre</v>
      </c>
      <c r="I266" s="10" t="str">
        <f>IFERROR(__xludf.DUMMYFUNCTION("GOOGLETRANSLATE(E266,""en"",""de"")"),"Filter")</f>
        <v>Filter</v>
      </c>
    </row>
    <row r="267">
      <c r="A267" s="9" t="s">
        <v>424</v>
      </c>
      <c r="B267" s="9" t="s">
        <v>457</v>
      </c>
      <c r="C267" s="9" t="s">
        <v>110</v>
      </c>
      <c r="D267" s="9" t="s">
        <v>12</v>
      </c>
      <c r="E267" s="10" t="s">
        <v>458</v>
      </c>
      <c r="F267" s="10" t="str">
        <f>IFERROR(__xludf.DUMMYFUNCTION("GOOGLETRANSLATE(E267,""en"", ""ja"")"),"ディレクトリツリー")</f>
        <v>ディレクトリツリー</v>
      </c>
      <c r="G267" s="10" t="str">
        <f>IFERROR(__xludf.DUMMYFUNCTION("GOOGLETRANSLATE(E267,""en"",""zh-cn"")"),"目录树")</f>
        <v>目录树</v>
      </c>
      <c r="H267" s="10" t="str">
        <f>IFERROR(__xludf.DUMMYFUNCTION("GOOGLETRANSLATE(E267,""en"",""fr"")"),"Arbre d'annuaire")</f>
        <v>Arbre d'annuaire</v>
      </c>
      <c r="I267" s="10" t="str">
        <f>IFERROR(__xludf.DUMMYFUNCTION("GOOGLETRANSLATE(E267,""en"",""de"")"),"Verzeichnisbaum")</f>
        <v>Verzeichnisbaum</v>
      </c>
    </row>
    <row r="268">
      <c r="A268" s="9" t="s">
        <v>424</v>
      </c>
      <c r="B268" s="9" t="s">
        <v>44</v>
      </c>
      <c r="C268" s="9" t="s">
        <v>110</v>
      </c>
      <c r="D268" s="9" t="s">
        <v>12</v>
      </c>
      <c r="E268" s="10" t="s">
        <v>45</v>
      </c>
      <c r="F268" s="10" t="str">
        <f>IFERROR(__xludf.DUMMYFUNCTION("GOOGLETRANSLATE(E268,""en"", ""ja"")"),"読み込み")</f>
        <v>読み込み</v>
      </c>
      <c r="G268" s="10" t="str">
        <f>IFERROR(__xludf.DUMMYFUNCTION("GOOGLETRANSLATE(E268,""en"",""zh-cn"")"),"加载中")</f>
        <v>加载中</v>
      </c>
      <c r="H268" s="10" t="str">
        <f>IFERROR(__xludf.DUMMYFUNCTION("GOOGLETRANSLATE(E268,""en"",""fr"")"),"Chargement")</f>
        <v>Chargement</v>
      </c>
      <c r="I268" s="10" t="str">
        <f>IFERROR(__xludf.DUMMYFUNCTION("GOOGLETRANSLATE(E268,""en"",""de"")"),"Wird geladen")</f>
        <v>Wird geladen</v>
      </c>
    </row>
    <row r="269">
      <c r="A269" s="9" t="s">
        <v>424</v>
      </c>
      <c r="B269" s="9" t="s">
        <v>453</v>
      </c>
      <c r="C269" s="9" t="s">
        <v>110</v>
      </c>
      <c r="D269" s="9" t="s">
        <v>12</v>
      </c>
      <c r="E269" s="10" t="s">
        <v>454</v>
      </c>
      <c r="F269" s="10" t="str">
        <f>IFERROR(__xludf.DUMMYFUNCTION("GOOGLETRANSLATE(E269,""en"", ""ja"")"),"選択可能")</f>
        <v>選択可能</v>
      </c>
      <c r="G269" s="10" t="str">
        <f>IFERROR(__xludf.DUMMYFUNCTION("GOOGLETRANSLATE(E269,""en"",""zh-cn"")"),"可选")</f>
        <v>可选</v>
      </c>
      <c r="H269" s="10" t="str">
        <f>IFERROR(__xludf.DUMMYFUNCTION("GOOGLETRANSLATE(E269,""en"",""fr"")"),"Sélectionnable")</f>
        <v>Sélectionnable</v>
      </c>
      <c r="I269" s="10" t="str">
        <f>IFERROR(__xludf.DUMMYFUNCTION("GOOGLETRANSLATE(E269,""en"",""de"")"),"Wählbar")</f>
        <v>Wählbar</v>
      </c>
    </row>
    <row r="270">
      <c r="A270" s="9" t="s">
        <v>424</v>
      </c>
      <c r="B270" s="9" t="s">
        <v>459</v>
      </c>
      <c r="C270" s="9" t="s">
        <v>110</v>
      </c>
      <c r="D270" s="9" t="s">
        <v>12</v>
      </c>
      <c r="E270" s="10" t="s">
        <v>460</v>
      </c>
      <c r="F270" s="10" t="str">
        <f>IFERROR(__xludf.DUMMYFUNCTION("GOOGLETRANSLATE(E270,""en"", ""ja"")"),"選択したアイテムを更新します")</f>
        <v>選択したアイテムを更新します</v>
      </c>
      <c r="G270" s="10" t="str">
        <f>IFERROR(__xludf.DUMMYFUNCTION("GOOGLETRANSLATE(E270,""en"",""zh-cn"")"),"刷新选定的项目")</f>
        <v>刷新选定的项目</v>
      </c>
      <c r="H270" s="10" t="str">
        <f>IFERROR(__xludf.DUMMYFUNCTION("GOOGLETRANSLATE(E270,""en"",""fr"")"),"Actualiser l'article sélectionné")</f>
        <v>Actualiser l'article sélectionné</v>
      </c>
      <c r="I270" s="10" t="str">
        <f>IFERROR(__xludf.DUMMYFUNCTION("GOOGLETRANSLATE(E270,""en"",""de"")"),"Aktualisieren Sie das ausgewählte Element")</f>
        <v>Aktualisieren Sie das ausgewählte Element</v>
      </c>
    </row>
    <row r="271">
      <c r="A271" s="9" t="s">
        <v>424</v>
      </c>
      <c r="B271" s="9" t="s">
        <v>461</v>
      </c>
      <c r="C271" s="9" t="s">
        <v>110</v>
      </c>
      <c r="D271" s="9" t="s">
        <v>12</v>
      </c>
      <c r="E271" s="10" t="s">
        <v>462</v>
      </c>
      <c r="F271" s="10" t="str">
        <f>IFERROR(__xludf.DUMMYFUNCTION("GOOGLETRANSLATE(E271,""en"", ""ja"")"),"家具")</f>
        <v>家具</v>
      </c>
      <c r="G271" s="10" t="str">
        <f>IFERROR(__xludf.DUMMYFUNCTION("GOOGLETRANSLATE(E271,""en"",""zh-cn"")"),"家具")</f>
        <v>家具</v>
      </c>
      <c r="H271" s="10" t="str">
        <f>IFERROR(__xludf.DUMMYFUNCTION("GOOGLETRANSLATE(E271,""en"",""fr"")"),"Meubles")</f>
        <v>Meubles</v>
      </c>
      <c r="I271" s="10" t="str">
        <f>IFERROR(__xludf.DUMMYFUNCTION("GOOGLETRANSLATE(E271,""en"",""de"")"),"Möbel")</f>
        <v>Möbel</v>
      </c>
    </row>
    <row r="272">
      <c r="A272" s="9" t="s">
        <v>424</v>
      </c>
      <c r="B272" s="9" t="s">
        <v>463</v>
      </c>
      <c r="C272" s="9" t="s">
        <v>110</v>
      </c>
      <c r="D272" s="9" t="s">
        <v>12</v>
      </c>
      <c r="E272" s="10" t="s">
        <v>464</v>
      </c>
      <c r="F272" s="10" t="str">
        <f>IFERROR(__xludf.DUMMYFUNCTION("GOOGLETRANSLATE(E272,""en"", ""ja"")"),"テーブルと椅子")</f>
        <v>テーブルと椅子</v>
      </c>
      <c r="G272" s="10" t="str">
        <f>IFERROR(__xludf.DUMMYFUNCTION("GOOGLETRANSLATE(E272,""en"",""zh-cn"")"),"桌子和椅子")</f>
        <v>桌子和椅子</v>
      </c>
      <c r="H272" s="10" t="str">
        <f>IFERROR(__xludf.DUMMYFUNCTION("GOOGLETRANSLATE(E272,""en"",""fr"")"),"Tables et chaises")</f>
        <v>Tables et chaises</v>
      </c>
      <c r="I272" s="10" t="str">
        <f>IFERROR(__xludf.DUMMYFUNCTION("GOOGLETRANSLATE(E272,""en"",""de"")"),"Tische &amp; Stühle")</f>
        <v>Tische &amp; Stühle</v>
      </c>
    </row>
    <row r="273">
      <c r="A273" s="9" t="s">
        <v>424</v>
      </c>
      <c r="B273" s="9" t="s">
        <v>465</v>
      </c>
      <c r="C273" s="9" t="s">
        <v>110</v>
      </c>
      <c r="D273" s="9" t="s">
        <v>12</v>
      </c>
      <c r="E273" s="10" t="s">
        <v>466</v>
      </c>
      <c r="F273" s="10" t="str">
        <f>IFERROR(__xludf.DUMMYFUNCTION("GOOGLETRANSLATE(E273,""en"", ""ja"")"),"ソファ")</f>
        <v>ソファ</v>
      </c>
      <c r="G273" s="10" t="str">
        <f>IFERROR(__xludf.DUMMYFUNCTION("GOOGLETRANSLATE(E273,""en"",""zh-cn"")"),"沙发")</f>
        <v>沙发</v>
      </c>
      <c r="H273" s="10" t="str">
        <f>IFERROR(__xludf.DUMMYFUNCTION("GOOGLETRANSLATE(E273,""en"",""fr"")"),"Canapés")</f>
        <v>Canapés</v>
      </c>
      <c r="I273" s="10" t="str">
        <f>IFERROR(__xludf.DUMMYFUNCTION("GOOGLETRANSLATE(E273,""en"",""de"")"),"Sofas")</f>
        <v>Sofas</v>
      </c>
    </row>
    <row r="274">
      <c r="A274" s="9" t="s">
        <v>424</v>
      </c>
      <c r="B274" s="9" t="s">
        <v>467</v>
      </c>
      <c r="C274" s="9" t="s">
        <v>110</v>
      </c>
      <c r="D274" s="9" t="s">
        <v>12</v>
      </c>
      <c r="E274" s="10" t="s">
        <v>468</v>
      </c>
      <c r="F274" s="10" t="str">
        <f>IFERROR(__xludf.DUMMYFUNCTION("GOOGLETRANSLATE(E274,""en"", ""ja"")"),"時折家具")</f>
        <v>時折家具</v>
      </c>
      <c r="G274" s="10" t="str">
        <f>IFERROR(__xludf.DUMMYFUNCTION("GOOGLETRANSLATE(E274,""en"",""zh-cn"")"),"偶尔的家具")</f>
        <v>偶尔的家具</v>
      </c>
      <c r="H274" s="10" t="str">
        <f>IFERROR(__xludf.DUMMYFUNCTION("GOOGLETRANSLATE(E274,""en"",""fr"")"),"Meubles occasionnels")</f>
        <v>Meubles occasionnels</v>
      </c>
      <c r="I274" s="10" t="str">
        <f>IFERROR(__xludf.DUMMYFUNCTION("GOOGLETRANSLATE(E274,""en"",""de"")"),"Gelegentliche Möbel")</f>
        <v>Gelegentliche Möbel</v>
      </c>
    </row>
    <row r="275">
      <c r="A275" s="9" t="s">
        <v>424</v>
      </c>
      <c r="B275" s="9" t="s">
        <v>469</v>
      </c>
      <c r="C275" s="9" t="s">
        <v>110</v>
      </c>
      <c r="D275" s="9" t="s">
        <v>12</v>
      </c>
      <c r="E275" s="10" t="s">
        <v>470</v>
      </c>
      <c r="F275" s="10" t="str">
        <f>IFERROR(__xludf.DUMMYFUNCTION("GOOGLETRANSLATE(E275,""en"", ""ja"")"),"装飾")</f>
        <v>装飾</v>
      </c>
      <c r="G275" s="10" t="str">
        <f>IFERROR(__xludf.DUMMYFUNCTION("GOOGLETRANSLATE(E275,""en"",""zh-cn"")"),"装饰风格")</f>
        <v>装饰风格</v>
      </c>
      <c r="H275" s="10" t="str">
        <f>IFERROR(__xludf.DUMMYFUNCTION("GOOGLETRANSLATE(E275,""en"",""fr"")"),"Décor")</f>
        <v>Décor</v>
      </c>
      <c r="I275" s="10" t="str">
        <f>IFERROR(__xludf.DUMMYFUNCTION("GOOGLETRANSLATE(E275,""en"",""de"")"),"Dekor")</f>
        <v>Dekor</v>
      </c>
    </row>
    <row r="276">
      <c r="A276" s="9" t="s">
        <v>424</v>
      </c>
      <c r="B276" s="9" t="s">
        <v>471</v>
      </c>
      <c r="C276" s="9" t="s">
        <v>110</v>
      </c>
      <c r="D276" s="9" t="s">
        <v>12</v>
      </c>
      <c r="E276" s="10" t="s">
        <v>472</v>
      </c>
      <c r="F276" s="10" t="str">
        <f>IFERROR(__xludf.DUMMYFUNCTION("GOOGLETRANSLATE(E276,""en"", ""ja"")"),"ベッドリネン")</f>
        <v>ベッドリネン</v>
      </c>
      <c r="G276" s="10" t="str">
        <f>IFERROR(__xludf.DUMMYFUNCTION("GOOGLETRANSLATE(E276,""en"",""zh-cn"")"),"床单")</f>
        <v>床单</v>
      </c>
      <c r="H276" s="10" t="str">
        <f>IFERROR(__xludf.DUMMYFUNCTION("GOOGLETRANSLATE(E276,""en"",""fr"")"),"Draps de lit")</f>
        <v>Draps de lit</v>
      </c>
      <c r="I276" s="10" t="str">
        <f>IFERROR(__xludf.DUMMYFUNCTION("GOOGLETRANSLATE(E276,""en"",""de"")"),"Bettwäsche")</f>
        <v>Bettwäsche</v>
      </c>
    </row>
    <row r="277">
      <c r="A277" s="9" t="s">
        <v>424</v>
      </c>
      <c r="B277" s="9" t="s">
        <v>473</v>
      </c>
      <c r="C277" s="9" t="s">
        <v>110</v>
      </c>
      <c r="D277" s="9" t="s">
        <v>12</v>
      </c>
      <c r="E277" s="10" t="s">
        <v>474</v>
      </c>
      <c r="F277" s="10" t="str">
        <f>IFERROR(__xludf.DUMMYFUNCTION("GOOGLETRANSLATE(E277,""en"", ""ja"")"),"カーテンとブラインド")</f>
        <v>カーテンとブラインド</v>
      </c>
      <c r="G277" s="10" t="str">
        <f>IFERROR(__xludf.DUMMYFUNCTION("GOOGLETRANSLATE(E277,""en"",""zh-cn"")"),"窗帘和百叶窗")</f>
        <v>窗帘和百叶窗</v>
      </c>
      <c r="H277" s="10" t="str">
        <f>IFERROR(__xludf.DUMMYFUNCTION("GOOGLETRANSLATE(E277,""en"",""fr"")"),"Rideaux et stores")</f>
        <v>Rideaux et stores</v>
      </c>
      <c r="I277" s="10" t="str">
        <f>IFERROR(__xludf.DUMMYFUNCTION("GOOGLETRANSLATE(E277,""en"",""de"")"),"Vorhänge &amp; Jalousien")</f>
        <v>Vorhänge &amp; Jalousien</v>
      </c>
    </row>
    <row r="278">
      <c r="A278" s="9" t="s">
        <v>424</v>
      </c>
      <c r="B278" s="9" t="s">
        <v>475</v>
      </c>
      <c r="C278" s="9" t="s">
        <v>110</v>
      </c>
      <c r="D278" s="9" t="s">
        <v>12</v>
      </c>
      <c r="E278" s="10" t="s">
        <v>476</v>
      </c>
      <c r="F278" s="10" t="str">
        <f>IFERROR(__xludf.DUMMYFUNCTION("GOOGLETRANSLATE(E278,""en"", ""ja"")"),"カーペット")</f>
        <v>カーペット</v>
      </c>
      <c r="G278" s="10" t="str">
        <f>IFERROR(__xludf.DUMMYFUNCTION("GOOGLETRANSLATE(E278,""en"",""zh-cn"")"),"地毯")</f>
        <v>地毯</v>
      </c>
      <c r="H278" s="10" t="str">
        <f>IFERROR(__xludf.DUMMYFUNCTION("GOOGLETRANSLATE(E278,""en"",""fr"")"),"Les tapis")</f>
        <v>Les tapis</v>
      </c>
      <c r="I278" s="10" t="str">
        <f>IFERROR(__xludf.DUMMYFUNCTION("GOOGLETRANSLATE(E278,""en"",""de"")"),"Teppiche")</f>
        <v>Teppiche</v>
      </c>
    </row>
    <row r="279">
      <c r="A279" s="9" t="s">
        <v>424</v>
      </c>
      <c r="B279" s="9" t="s">
        <v>477</v>
      </c>
      <c r="C279" s="9" t="s">
        <v>110</v>
      </c>
      <c r="D279" s="9" t="s">
        <v>12</v>
      </c>
      <c r="E279" s="10" t="s">
        <v>292</v>
      </c>
      <c r="F279" s="10" t="str">
        <f>IFERROR(__xludf.DUMMYFUNCTION("GOOGLETRANSLATE(E279,""en"", ""ja"")"),"メールメッセージ")</f>
        <v>メールメッセージ</v>
      </c>
      <c r="G279" s="10" t="str">
        <f>IFERROR(__xludf.DUMMYFUNCTION("GOOGLETRANSLATE(E279,""en"",""zh-cn"")"),"电子邮件")</f>
        <v>电子邮件</v>
      </c>
      <c r="H279" s="10" t="str">
        <f>IFERROR(__xludf.DUMMYFUNCTION("GOOGLETRANSLATE(E279,""en"",""fr"")"),"Message électronique")</f>
        <v>Message électronique</v>
      </c>
      <c r="I279" s="10" t="str">
        <f>IFERROR(__xludf.DUMMYFUNCTION("GOOGLETRANSLATE(E279,""en"",""de"")"),"E-Mail Nachricht")</f>
        <v>E-Mail Nachricht</v>
      </c>
    </row>
    <row r="280">
      <c r="A280" s="9" t="s">
        <v>424</v>
      </c>
      <c r="B280" s="9" t="s">
        <v>478</v>
      </c>
      <c r="C280" s="9" t="s">
        <v>110</v>
      </c>
      <c r="D280" s="9" t="s">
        <v>12</v>
      </c>
      <c r="E280" s="10" t="s">
        <v>293</v>
      </c>
      <c r="F280" s="10" t="str">
        <f>IFERROR(__xludf.DUMMYFUNCTION("GOOGLETRANSLATE(E280,""en"", ""ja"")"),"カレンダーイベント")</f>
        <v>カレンダーイベント</v>
      </c>
      <c r="G280" s="10" t="str">
        <f>IFERROR(__xludf.DUMMYFUNCTION("GOOGLETRANSLATE(E280,""en"",""zh-cn"")"),"日历事件")</f>
        <v>日历事件</v>
      </c>
      <c r="H280" s="10" t="str">
        <f>IFERROR(__xludf.DUMMYFUNCTION("GOOGLETRANSLATE(E280,""en"",""fr"")"),"Événement de calendrier")</f>
        <v>Événement de calendrier</v>
      </c>
      <c r="I280" s="10" t="str">
        <f>IFERROR(__xludf.DUMMYFUNCTION("GOOGLETRANSLATE(E280,""en"",""de"")"),"Kalenderereignis")</f>
        <v>Kalenderereignis</v>
      </c>
    </row>
    <row r="281">
      <c r="A281" s="11"/>
      <c r="B281" s="11"/>
      <c r="C281" s="11"/>
      <c r="D281" s="11"/>
      <c r="E281" s="11"/>
      <c r="F281" s="11"/>
      <c r="G281" s="11"/>
      <c r="H281" s="11"/>
      <c r="I281" s="11"/>
    </row>
    <row r="282">
      <c r="A282" s="9" t="s">
        <v>479</v>
      </c>
      <c r="B282" s="9" t="s">
        <v>205</v>
      </c>
      <c r="C282" s="9" t="s">
        <v>112</v>
      </c>
      <c r="D282" s="9" t="s">
        <v>12</v>
      </c>
      <c r="E282" s="10" t="s">
        <v>113</v>
      </c>
      <c r="F282" s="10" t="str">
        <f>IFERROR(__xludf.DUMMYFUNCTION("GOOGLETRANSLATE(E282,""en"", ""ja"")"),"ウィザード")</f>
        <v>ウィザード</v>
      </c>
      <c r="G282" s="10" t="str">
        <f>IFERROR(__xludf.DUMMYFUNCTION("GOOGLETRANSLATE(E282,""en"",""zh-cn"")"),"向导")</f>
        <v>向导</v>
      </c>
      <c r="H282" s="10" t="str">
        <f>IFERROR(__xludf.DUMMYFUNCTION("GOOGLETRANSLATE(E282,""en"",""fr"")"),"Magicien")</f>
        <v>Magicien</v>
      </c>
      <c r="I282" s="10" t="str">
        <f>IFERROR(__xludf.DUMMYFUNCTION("GOOGLETRANSLATE(E282,""en"",""de"")"),"Magier")</f>
        <v>Magier</v>
      </c>
    </row>
    <row r="283">
      <c r="A283" s="9" t="s">
        <v>479</v>
      </c>
      <c r="B283" s="9" t="s">
        <v>206</v>
      </c>
      <c r="C283" s="9" t="s">
        <v>112</v>
      </c>
      <c r="D283" s="9" t="s">
        <v>12</v>
      </c>
      <c r="E283" s="10" t="s">
        <v>480</v>
      </c>
      <c r="F283" s="10" t="str">
        <f>IFERROR(__xludf.DUMMYFUNCTION("GOOGLETRANSLATE(E283,""en"", ""ja"")"),"ウィザードは、特定のプロセスの進捗状況をユーザーに通信する進捗指標です。")</f>
        <v>ウィザードは、特定のプロセスの進捗状況をユーザーに通信する進捗指標です。</v>
      </c>
      <c r="G283" s="10" t="str">
        <f>IFERROR(__xludf.DUMMYFUNCTION("GOOGLETRANSLATE(E283,""en"",""zh-cn"")"),"向导是一个进度指标，可以与用户传达特定过程的进度。")</f>
        <v>向导是一个进度指标，可以与用户传达特定过程的进度。</v>
      </c>
      <c r="H283" s="10" t="str">
        <f>IFERROR(__xludf.DUMMYFUNCTION("GOOGLETRANSLATE(E283,""en"",""fr"")"),"L'assistant est un indicateur de progrès qui communique à l'utilisateur la progression d'un processus particulier.")</f>
        <v>L'assistant est un indicateur de progrès qui communique à l'utilisateur la progression d'un processus particulier.</v>
      </c>
      <c r="I283" s="10" t="str">
        <f>IFERROR(__xludf.DUMMYFUNCTION("GOOGLETRANSLATE(E283,""en"",""de"")"),"Assistent ist ein Fortschrittsindikator, der dem Benutzer den Fortschritt eines bestimmten Prozesses mitteilt.")</f>
        <v>Assistent ist ein Fortschrittsindikator, der dem Benutzer den Fortschritt eines bestimmten Prozesses mitteilt.</v>
      </c>
    </row>
    <row r="284">
      <c r="A284" s="9" t="s">
        <v>479</v>
      </c>
      <c r="B284" s="9" t="s">
        <v>481</v>
      </c>
      <c r="C284" s="9" t="s">
        <v>112</v>
      </c>
      <c r="D284" s="9" t="s">
        <v>12</v>
      </c>
      <c r="E284" s="10" t="s">
        <v>482</v>
      </c>
      <c r="F284" s="10" t="str">
        <f>IFERROR(__xludf.DUMMYFUNCTION("GOOGLETRANSLATE(E284,""en"", ""ja"")"),"ユーザーが多くのコンテンツを入力または操作する必要がある場合、特にこのコンテンツに階層関係がある場合は、ウィザードを使用します。")</f>
        <v>ユーザーが多くのコンテンツを入力または操作する必要がある場合、特にこのコンテンツに階層関係がある場合は、ウィザードを使用します。</v>
      </c>
      <c r="G284" s="10" t="str">
        <f>IFERROR(__xludf.DUMMYFUNCTION("GOOGLETRANSLATE(E284,""en"",""zh-cn"")"),"当用户需要填充或操作大量内容时，请使用向导，尤其是当此内容具有层次结构关系时。")</f>
        <v>当用户需要填充或操作大量内容时，请使用向导，尤其是当此内容具有层次结构关系时。</v>
      </c>
      <c r="H284" s="10" t="str">
        <f>IFERROR(__xludf.DUMMYFUNCTION("GOOGLETRANSLATE(E284,""en"",""fr"")"),"Utilisez un assistant lorsqu'un utilisateur doit remplir ou utiliser beaucoup de contenu, en particulier lorsque ce contenu a des relations de hiérarchie.")</f>
        <v>Utilisez un assistant lorsqu'un utilisateur doit remplir ou utiliser beaucoup de contenu, en particulier lorsque ce contenu a des relations de hiérarchie.</v>
      </c>
      <c r="I284" s="10" t="str">
        <f>IFERROR(__xludf.DUMMYFUNCTION("GOOGLETRANSLATE(E284,""en"",""de"")"),"Verwenden Sie einen Assistenten, wenn ein Benutzer viel Inhalt füllen oder bedienen muss, insbesondere wenn dieser Inhalt hierarchie -Beziehungen hat.")</f>
        <v>Verwenden Sie einen Assistenten, wenn ein Benutzer viel Inhalt füllen oder bedienen muss, insbesondere wenn dieser Inhalt hierarchie -Beziehungen hat.</v>
      </c>
    </row>
    <row r="285">
      <c r="A285" s="9" t="s">
        <v>479</v>
      </c>
      <c r="B285" s="9" t="s">
        <v>483</v>
      </c>
      <c r="C285" s="9" t="s">
        <v>112</v>
      </c>
      <c r="D285" s="9" t="s">
        <v>12</v>
      </c>
      <c r="E285" s="10" t="s">
        <v>484</v>
      </c>
      <c r="F285" s="10" t="str">
        <f>IFERROR(__xludf.DUMMYFUNCTION("GOOGLETRANSLATE(E285,""en"", ""ja"")"),"水平ウィザード")</f>
        <v>水平ウィザード</v>
      </c>
      <c r="G285" s="10" t="str">
        <f>IFERROR(__xludf.DUMMYFUNCTION("GOOGLETRANSLATE(E285,""en"",""zh-cn"")"),"水平向导")</f>
        <v>水平向导</v>
      </c>
      <c r="H285" s="10" t="str">
        <f>IFERROR(__xludf.DUMMYFUNCTION("GOOGLETRANSLATE(E285,""en"",""fr"")"),"Sorcier horizontal")</f>
        <v>Sorcier horizontal</v>
      </c>
      <c r="I285" s="10" t="str">
        <f>IFERROR(__xludf.DUMMYFUNCTION("GOOGLETRANSLATE(E285,""en"",""de"")"),"Horizontaler Zauberer")</f>
        <v>Horizontaler Zauberer</v>
      </c>
    </row>
    <row r="286">
      <c r="A286" s="9" t="s">
        <v>479</v>
      </c>
      <c r="B286" s="9" t="s">
        <v>485</v>
      </c>
      <c r="C286" s="9" t="s">
        <v>112</v>
      </c>
      <c r="D286" s="9" t="s">
        <v>12</v>
      </c>
      <c r="E286" s="10" t="s">
        <v>486</v>
      </c>
      <c r="F286" s="10" t="str">
        <f>IFERROR(__xludf.DUMMYFUNCTION("GOOGLETRANSLATE(E286,""en"", ""ja"")"),"水平ウィザードは、1つのステップの内容が以前のステップに依存する場合に理想的です。水平ウィザードで長いステップ名を使用しないでください。")</f>
        <v>水平ウィザードは、1つのステップの内容が以前のステップに依存する場合に理想的です。水平ウィザードで長いステップ名を使用しないでください。</v>
      </c>
      <c r="G286" s="10" t="str">
        <f>IFERROR(__xludf.DUMMYFUNCTION("GOOGLETRANSLATE(E286,""en"",""zh-cn"")"),"当一个步骤的内容取决于早期步骤时，水平向导是理想的选择。避免在水平向导中使用长期名称。")</f>
        <v>当一个步骤的内容取决于早期步骤时，水平向导是理想的选择。避免在水平向导中使用长期名称。</v>
      </c>
      <c r="H286" s="10" t="str">
        <f>IFERROR(__xludf.DUMMYFUNCTION("GOOGLETRANSLATE(E286,""en"",""fr"")"),"Les sorciers horizontaux sont idéaux lorsque le contenu d'une étape dépend d'une étape antérieure. Évitez d'utiliser des noms de longue durée dans les sorciers horizontaux.")</f>
        <v>Les sorciers horizontaux sont idéaux lorsque le contenu d'une étape dépend d'une étape antérieure. Évitez d'utiliser des noms de longue durée dans les sorciers horizontaux.</v>
      </c>
      <c r="I286" s="10" t="str">
        <f>IFERROR(__xludf.DUMMYFUNCTION("GOOGLETRANSLATE(E286,""en"",""de"")"),"Horizontale Zauberer sind ideal, wenn der Inhalt eines Schritts von einem früheren Schritt abhängt. Vermeiden Sie die Verwendung langer Stufennamen in horizontalen Assistenten.")</f>
        <v>Horizontale Zauberer sind ideal, wenn der Inhalt eines Schritts von einem früheren Schritt abhängt. Vermeiden Sie die Verwendung langer Stufennamen in horizontalen Assistenten.</v>
      </c>
    </row>
    <row r="287">
      <c r="A287" s="9" t="s">
        <v>479</v>
      </c>
      <c r="B287" s="9" t="s">
        <v>487</v>
      </c>
      <c r="C287" s="9" t="s">
        <v>112</v>
      </c>
      <c r="D287" s="9" t="s">
        <v>12</v>
      </c>
      <c r="E287" s="10" t="s">
        <v>488</v>
      </c>
      <c r="F287" s="10" t="str">
        <f>IFERROR(__xludf.DUMMYFUNCTION("GOOGLETRANSLATE(E287,""en"", ""ja"")"),"一般的な")</f>
        <v>一般的な</v>
      </c>
      <c r="G287" s="10" t="str">
        <f>IFERROR(__xludf.DUMMYFUNCTION("GOOGLETRANSLATE(E287,""en"",""zh-cn"")"),"一般的")</f>
        <v>一般的</v>
      </c>
      <c r="H287" s="10" t="str">
        <f>IFERROR(__xludf.DUMMYFUNCTION("GOOGLETRANSLATE(E287,""en"",""fr"")"),"Général")</f>
        <v>Général</v>
      </c>
      <c r="I287" s="10" t="str">
        <f>IFERROR(__xludf.DUMMYFUNCTION("GOOGLETRANSLATE(E287,""en"",""de"")"),"Allgemein")</f>
        <v>Allgemein</v>
      </c>
    </row>
    <row r="288">
      <c r="A288" s="9" t="s">
        <v>479</v>
      </c>
      <c r="B288" s="9" t="s">
        <v>489</v>
      </c>
      <c r="C288" s="9" t="s">
        <v>112</v>
      </c>
      <c r="D288" s="9" t="s">
        <v>12</v>
      </c>
      <c r="E288" s="10" t="s">
        <v>490</v>
      </c>
      <c r="F288" s="10" t="str">
        <f>IFERROR(__xludf.DUMMYFUNCTION("GOOGLETRANSLATE(E288,""en"", ""ja"")"),"テンプレート")</f>
        <v>テンプレート</v>
      </c>
      <c r="G288" s="10" t="str">
        <f>IFERROR(__xludf.DUMMYFUNCTION("GOOGLETRANSLATE(E288,""en"",""zh-cn"")"),"模板")</f>
        <v>模板</v>
      </c>
      <c r="H288" s="10" t="str">
        <f>IFERROR(__xludf.DUMMYFUNCTION("GOOGLETRANSLATE(E288,""en"",""fr"")"),"Modèle")</f>
        <v>Modèle</v>
      </c>
      <c r="I288" s="10" t="str">
        <f>IFERROR(__xludf.DUMMYFUNCTION("GOOGLETRANSLATE(E288,""en"",""de"")"),"Vorlage")</f>
        <v>Vorlage</v>
      </c>
    </row>
    <row r="289">
      <c r="A289" s="9" t="s">
        <v>479</v>
      </c>
      <c r="B289" s="9" t="s">
        <v>491</v>
      </c>
      <c r="C289" s="9" t="s">
        <v>112</v>
      </c>
      <c r="D289" s="9" t="s">
        <v>12</v>
      </c>
      <c r="E289" s="10" t="s">
        <v>492</v>
      </c>
      <c r="F289" s="10" t="str">
        <f>IFERROR(__xludf.DUMMYFUNCTION("GOOGLETRANSLATE(E289,""en"", ""ja"")"),"認証")</f>
        <v>認証</v>
      </c>
      <c r="G289" s="10" t="str">
        <f>IFERROR(__xludf.DUMMYFUNCTION("GOOGLETRANSLATE(E289,""en"",""zh-cn"")"),"验证")</f>
        <v>验证</v>
      </c>
      <c r="H289" s="10" t="str">
        <f>IFERROR(__xludf.DUMMYFUNCTION("GOOGLETRANSLATE(E289,""en"",""fr"")"),"Authentification")</f>
        <v>Authentification</v>
      </c>
      <c r="I289" s="10" t="str">
        <f>IFERROR(__xludf.DUMMYFUNCTION("GOOGLETRANSLATE(E289,""en"",""de"")"),"Authentifizierung")</f>
        <v>Authentifizierung</v>
      </c>
    </row>
    <row r="290">
      <c r="A290" s="9" t="s">
        <v>479</v>
      </c>
      <c r="B290" s="9" t="s">
        <v>493</v>
      </c>
      <c r="C290" s="9" t="s">
        <v>112</v>
      </c>
      <c r="D290" s="9" t="s">
        <v>12</v>
      </c>
      <c r="E290" s="10" t="s">
        <v>494</v>
      </c>
      <c r="F290" s="10" t="str">
        <f>IFERROR(__xludf.DUMMYFUNCTION("GOOGLETRANSLATE(E290,""en"", ""ja"")"),"オプション")</f>
        <v>オプション</v>
      </c>
      <c r="G290" s="10" t="str">
        <f>IFERROR(__xludf.DUMMYFUNCTION("GOOGLETRANSLATE(E290,""en"",""zh-cn"")"),"选修的")</f>
        <v>选修的</v>
      </c>
      <c r="H290" s="10" t="str">
        <f>IFERROR(__xludf.DUMMYFUNCTION("GOOGLETRANSLATE(E290,""en"",""fr"")"),"Facultatif")</f>
        <v>Facultatif</v>
      </c>
      <c r="I290" s="10" t="str">
        <f>IFERROR(__xludf.DUMMYFUNCTION("GOOGLETRANSLATE(E290,""en"",""de"")"),"Optional")</f>
        <v>Optional</v>
      </c>
    </row>
    <row r="291">
      <c r="A291" s="9" t="s">
        <v>479</v>
      </c>
      <c r="B291" s="9" t="s">
        <v>495</v>
      </c>
      <c r="C291" s="9" t="s">
        <v>112</v>
      </c>
      <c r="D291" s="9" t="s">
        <v>12</v>
      </c>
      <c r="E291" s="10" t="s">
        <v>496</v>
      </c>
      <c r="F291" s="10" t="str">
        <f>IFERROR(__xludf.DUMMYFUNCTION("GOOGLETRANSLATE(E291,""en"", ""ja"")"),"レビュー")</f>
        <v>レビュー</v>
      </c>
      <c r="G291" s="10" t="str">
        <f>IFERROR(__xludf.DUMMYFUNCTION("GOOGLETRANSLATE(E291,""en"",""zh-cn"")"),"审查")</f>
        <v>审查</v>
      </c>
      <c r="H291" s="10" t="str">
        <f>IFERROR(__xludf.DUMMYFUNCTION("GOOGLETRANSLATE(E291,""en"",""fr"")"),"Revoir")</f>
        <v>Revoir</v>
      </c>
      <c r="I291" s="10" t="str">
        <f>IFERROR(__xludf.DUMMYFUNCTION("GOOGLETRANSLATE(E291,""en"",""de"")"),"Rezension")</f>
        <v>Rezension</v>
      </c>
    </row>
    <row r="292">
      <c r="A292" s="9" t="s">
        <v>479</v>
      </c>
      <c r="B292" s="9" t="s">
        <v>289</v>
      </c>
      <c r="C292" s="9" t="s">
        <v>112</v>
      </c>
      <c r="D292" s="9" t="s">
        <v>12</v>
      </c>
      <c r="E292" s="10" t="s">
        <v>497</v>
      </c>
      <c r="F292" s="10" t="str">
        <f>IFERROR(__xludf.DUMMYFUNCTION("GOOGLETRANSLATE(E292,""en"", ""ja"")"),"コンテンツ")</f>
        <v>コンテンツ</v>
      </c>
      <c r="G292" s="10" t="str">
        <f>IFERROR(__xludf.DUMMYFUNCTION("GOOGLETRANSLATE(E292,""en"",""zh-cn"")"),"内容")</f>
        <v>内容</v>
      </c>
      <c r="H292" s="10" t="str">
        <f>IFERROR(__xludf.DUMMYFUNCTION("GOOGLETRANSLATE(E292,""en"",""fr"")"),"Contenu")</f>
        <v>Contenu</v>
      </c>
      <c r="I292" s="10" t="str">
        <f>IFERROR(__xludf.DUMMYFUNCTION("GOOGLETRANSLATE(E292,""en"",""de"")"),"Inhalt")</f>
        <v>Inhalt</v>
      </c>
    </row>
    <row r="293">
      <c r="A293" s="9" t="s">
        <v>479</v>
      </c>
      <c r="B293" s="9" t="s">
        <v>498</v>
      </c>
      <c r="C293" s="9" t="s">
        <v>112</v>
      </c>
      <c r="D293" s="9" t="s">
        <v>12</v>
      </c>
      <c r="E293" s="10" t="s">
        <v>499</v>
      </c>
      <c r="F293" s="10" t="str">
        <f>IFERROR(__xludf.DUMMYFUNCTION("GOOGLETRANSLATE(E293,""en"", ""ja"")"),"次")</f>
        <v>次</v>
      </c>
      <c r="G293" s="10" t="str">
        <f>IFERROR(__xludf.DUMMYFUNCTION("GOOGLETRANSLATE(E293,""en"",""zh-cn"")"),"下一个")</f>
        <v>下一个</v>
      </c>
      <c r="H293" s="10" t="str">
        <f>IFERROR(__xludf.DUMMYFUNCTION("GOOGLETRANSLATE(E293,""en"",""fr"")"),"Suivant")</f>
        <v>Suivant</v>
      </c>
      <c r="I293" s="10" t="str">
        <f>IFERROR(__xludf.DUMMYFUNCTION("GOOGLETRANSLATE(E293,""en"",""de"")"),"Nächste")</f>
        <v>Nächste</v>
      </c>
    </row>
    <row r="294">
      <c r="A294" s="9" t="s">
        <v>479</v>
      </c>
      <c r="B294" s="9" t="s">
        <v>420</v>
      </c>
      <c r="C294" s="9" t="s">
        <v>112</v>
      </c>
      <c r="D294" s="9" t="s">
        <v>12</v>
      </c>
      <c r="E294" s="10" t="s">
        <v>500</v>
      </c>
      <c r="F294" s="10" t="str">
        <f>IFERROR(__xludf.DUMMYFUNCTION("GOOGLETRANSLATE(E294,""en"", ""ja"")"),"垂直")</f>
        <v>垂直</v>
      </c>
      <c r="G294" s="10" t="str">
        <f>IFERROR(__xludf.DUMMYFUNCTION("GOOGLETRANSLATE(E294,""en"",""zh-cn"")"),"垂直的")</f>
        <v>垂直的</v>
      </c>
      <c r="H294" s="10" t="str">
        <f>IFERROR(__xludf.DUMMYFUNCTION("GOOGLETRANSLATE(E294,""en"",""fr"")"),"Verticale")</f>
        <v>Verticale</v>
      </c>
      <c r="I294" s="10" t="str">
        <f>IFERROR(__xludf.DUMMYFUNCTION("GOOGLETRANSLATE(E294,""en"",""de"")"),"Vertikal")</f>
        <v>Vertikal</v>
      </c>
    </row>
    <row r="295">
      <c r="A295" s="9" t="s">
        <v>479</v>
      </c>
      <c r="B295" s="9" t="s">
        <v>422</v>
      </c>
      <c r="C295" s="9" t="s">
        <v>112</v>
      </c>
      <c r="D295" s="9" t="s">
        <v>12</v>
      </c>
      <c r="E295" s="10" t="s">
        <v>501</v>
      </c>
      <c r="F295" s="10" t="str">
        <f>IFERROR(__xludf.DUMMYFUNCTION("GOOGLETRANSLATE(E295,""en"", ""ja"")"),"垂直ウィザードは成長の余地を提供します。 1つのステップにサブステップが含まれている場合、またはステップ数が増加すると、拡張できます。")</f>
        <v>垂直ウィザードは成長の余地を提供します。 1つのステップにサブステップが含まれている場合、またはステップ数が増加すると、拡張できます。</v>
      </c>
      <c r="G295" s="10" t="str">
        <f>IFERROR(__xludf.DUMMYFUNCTION("GOOGLETRANSLATE(E295,""en"",""zh-cn"")"),"垂直向导为增长提供了空间。如果一个步骤包含子步骤或步骤数增加，则可以扩展。")</f>
        <v>垂直向导为增长提供了空间。如果一个步骤包含子步骤或步骤数增加，则可以扩展。</v>
      </c>
      <c r="H295" s="10" t="str">
        <f>IFERROR(__xludf.DUMMYFUNCTION("GOOGLETRANSLATE(E295,""en"",""fr"")"),"L'assistant vertical offre de la place à la croissance. Il peut être étendu si une étape contient des sous-étapes ou si le nombre d'étapes augmente.")</f>
        <v>L'assistant vertical offre de la place à la croissance. Il peut être étendu si une étape contient des sous-étapes ou si le nombre d'étapes augmente.</v>
      </c>
      <c r="I295" s="10" t="str">
        <f>IFERROR(__xludf.DUMMYFUNCTION("GOOGLETRANSLATE(E295,""en"",""de"")"),"Der vertikale Assistent bietet Raum für Wachstum. Es kann erweitert werden, wenn ein Schritt Unterschritte enthält oder die Anzahl der Schritte zunimmt.")</f>
        <v>Der vertikale Assistent bietet Raum für Wachstum. Es kann erweitert werden, wenn ein Schritt Unterschritte enthält oder die Anzahl der Schritte zunimmt.</v>
      </c>
    </row>
    <row r="296">
      <c r="A296" s="9" t="s">
        <v>479</v>
      </c>
      <c r="B296" s="9" t="s">
        <v>160</v>
      </c>
      <c r="C296" s="9" t="s">
        <v>112</v>
      </c>
      <c r="D296" s="9" t="s">
        <v>12</v>
      </c>
      <c r="E296" s="10" t="s">
        <v>502</v>
      </c>
      <c r="F296" s="10" t="str">
        <f>IFERROR(__xludf.DUMMYFUNCTION("GOOGLETRANSLATE(E296,""en"", ""ja"")"),"あなたの進歩")</f>
        <v>あなたの進歩</v>
      </c>
      <c r="G296" s="10" t="str">
        <f>IFERROR(__xludf.DUMMYFUNCTION("GOOGLETRANSLATE(E296,""en"",""zh-cn"")"),"你的进步")</f>
        <v>你的进步</v>
      </c>
      <c r="H296" s="10" t="str">
        <f>IFERROR(__xludf.DUMMYFUNCTION("GOOGLETRANSLATE(E296,""en"",""fr"")"),"Vos progrès")</f>
        <v>Vos progrès</v>
      </c>
      <c r="I296" s="10" t="str">
        <f>IFERROR(__xludf.DUMMYFUNCTION("GOOGLETRANSLATE(E296,""en"",""de"")"),"Dein Fortschritt")</f>
        <v>Dein Fortschritt</v>
      </c>
    </row>
    <row r="297">
      <c r="A297" s="9" t="s">
        <v>479</v>
      </c>
      <c r="B297" s="9" t="s">
        <v>503</v>
      </c>
      <c r="C297" s="9" t="s">
        <v>112</v>
      </c>
      <c r="D297" s="9" t="s">
        <v>12</v>
      </c>
      <c r="E297" s="10" t="s">
        <v>504</v>
      </c>
      <c r="F297" s="10" t="str">
        <f>IFERROR(__xludf.DUMMYFUNCTION("GOOGLETRANSLATE(E297,""en"", ""ja"")"),"ステップがアクティブな場合、このステップが何を伴うかについて簡単な説明を表示できます。")</f>
        <v>ステップがアクティブな場合、このステップが何を伴うかについて簡単な説明を表示できます。</v>
      </c>
      <c r="G297" s="10" t="str">
        <f>IFERROR(__xludf.DUMMYFUNCTION("GOOGLETRANSLATE(E297,""en"",""zh-cn"")"),"当步骤处于活动状态时，我们可以在此处显示此步骤所需的简短描述。")</f>
        <v>当步骤处于活动状态时，我们可以在此处显示此步骤所需的简短描述。</v>
      </c>
      <c r="H297" s="10" t="str">
        <f>IFERROR(__xludf.DUMMYFUNCTION("GOOGLETRANSLATE(E297,""en"",""fr"")"),"Lorsque l'étape est active, nous pouvons afficher une brève description ici sur ce que cette étape implique.")</f>
        <v>Lorsque l'étape est active, nous pouvons afficher une brève description ici sur ce que cette étape implique.</v>
      </c>
      <c r="I297" s="10" t="str">
        <f>IFERROR(__xludf.DUMMYFUNCTION("GOOGLETRANSLATE(E297,""en"",""de"")"),"Wenn der Schritt aktiv ist, können wir hier eine kurze Beschreibung darüber zeigen, was dieser Schritt beinhaltet.")</f>
        <v>Wenn der Schritt aktiv ist, können wir hier eine kurze Beschreibung darüber zeigen, was dieser Schritt beinhaltet.</v>
      </c>
    </row>
    <row r="298">
      <c r="A298" s="9" t="s">
        <v>479</v>
      </c>
      <c r="B298" s="9" t="s">
        <v>505</v>
      </c>
      <c r="C298" s="9" t="s">
        <v>112</v>
      </c>
      <c r="D298" s="9" t="s">
        <v>12</v>
      </c>
      <c r="E298" s="10" t="s">
        <v>506</v>
      </c>
      <c r="F298" s="10" t="str">
        <f>IFERROR(__xludf.DUMMYFUNCTION("GOOGLETRANSLATE(E298,""en"", ""ja"")"),"セキュリティ設定")</f>
        <v>セキュリティ設定</v>
      </c>
      <c r="G298" s="10" t="str">
        <f>IFERROR(__xludf.DUMMYFUNCTION("GOOGLETRANSLATE(E298,""en"",""zh-cn"")"),"安全设定")</f>
        <v>安全设定</v>
      </c>
      <c r="H298" s="10" t="str">
        <f>IFERROR(__xludf.DUMMYFUNCTION("GOOGLETRANSLATE(E298,""en"",""fr"")"),"Les paramètres de sécurité")</f>
        <v>Les paramètres de sécurité</v>
      </c>
      <c r="I298" s="10" t="str">
        <f>IFERROR(__xludf.DUMMYFUNCTION("GOOGLETRANSLATE(E298,""en"",""de"")"),"Sicherheitseinstellungen")</f>
        <v>Sicherheitseinstellungen</v>
      </c>
    </row>
    <row r="299">
      <c r="A299" s="9" t="s">
        <v>479</v>
      </c>
      <c r="B299" s="9" t="s">
        <v>507</v>
      </c>
      <c r="C299" s="9" t="s">
        <v>112</v>
      </c>
      <c r="D299" s="9" t="s">
        <v>12</v>
      </c>
      <c r="E299" s="10" t="s">
        <v>508</v>
      </c>
      <c r="F299" s="10" t="str">
        <f>IFERROR(__xludf.DUMMYFUNCTION("GOOGLETRANSLATE(E299,""en"", ""ja"")"),"まとめ")</f>
        <v>まとめ</v>
      </c>
      <c r="G299" s="10" t="str">
        <f>IFERROR(__xludf.DUMMYFUNCTION("GOOGLETRANSLATE(E299,""en"",""zh-cn"")"),"概括")</f>
        <v>概括</v>
      </c>
      <c r="H299" s="10" t="str">
        <f>IFERROR(__xludf.DUMMYFUNCTION("GOOGLETRANSLATE(E299,""en"",""fr"")"),"Résumé")</f>
        <v>Résumé</v>
      </c>
      <c r="I299" s="10" t="str">
        <f>IFERROR(__xludf.DUMMYFUNCTION("GOOGLETRANSLATE(E299,""en"",""de"")"),"Zusammenfassung")</f>
        <v>Zusammenfassung</v>
      </c>
    </row>
    <row r="300">
      <c r="A300" s="9" t="s">
        <v>479</v>
      </c>
      <c r="B300" s="9" t="s">
        <v>509</v>
      </c>
      <c r="C300" s="9" t="s">
        <v>112</v>
      </c>
      <c r="D300" s="9" t="s">
        <v>12</v>
      </c>
      <c r="E300" s="10" t="s">
        <v>510</v>
      </c>
      <c r="F300" s="10" t="str">
        <f>IFERROR(__xludf.DUMMYFUNCTION("GOOGLETRANSLATE(E300,""en"", ""ja"")"),"仕上げる")</f>
        <v>仕上げる</v>
      </c>
      <c r="G300" s="10" t="str">
        <f>IFERROR(__xludf.DUMMYFUNCTION("GOOGLETRANSLATE(E300,""en"",""zh-cn"")"),"结束")</f>
        <v>结束</v>
      </c>
      <c r="H300" s="10" t="str">
        <f>IFERROR(__xludf.DUMMYFUNCTION("GOOGLETRANSLATE(E300,""en"",""fr"")"),"Finition")</f>
        <v>Finition</v>
      </c>
      <c r="I300" s="10" t="str">
        <f>IFERROR(__xludf.DUMMYFUNCTION("GOOGLETRANSLATE(E300,""en"",""de"")"),"Beenden")</f>
        <v>Beenden</v>
      </c>
    </row>
    <row r="301">
      <c r="A301" s="9" t="s">
        <v>479</v>
      </c>
      <c r="B301" s="9" t="s">
        <v>511</v>
      </c>
      <c r="C301" s="9" t="s">
        <v>112</v>
      </c>
      <c r="D301" s="9" t="s">
        <v>12</v>
      </c>
      <c r="E301" s="10" t="s">
        <v>512</v>
      </c>
      <c r="F301" s="10" t="str">
        <f>IFERROR(__xludf.DUMMYFUNCTION("GOOGLETRANSLATE(E301,""en"", ""ja"")"),"戻る")</f>
        <v>戻る</v>
      </c>
      <c r="G301" s="10" t="str">
        <f>IFERROR(__xludf.DUMMYFUNCTION("GOOGLETRANSLATE(E301,""en"",""zh-cn"")"),"后退")</f>
        <v>后退</v>
      </c>
      <c r="H301" s="10" t="str">
        <f>IFERROR(__xludf.DUMMYFUNCTION("GOOGLETRANSLATE(E301,""en"",""fr"")"),"Dos")</f>
        <v>Dos</v>
      </c>
      <c r="I301" s="10" t="str">
        <f>IFERROR(__xludf.DUMMYFUNCTION("GOOGLETRANSLATE(E301,""en"",""de"")"),"Zurück")</f>
        <v>Zurück</v>
      </c>
    </row>
    <row r="302">
      <c r="A302" s="11"/>
      <c r="B302" s="11"/>
      <c r="C302" s="11"/>
      <c r="D302" s="11"/>
      <c r="E302" s="11"/>
      <c r="F302" s="11"/>
      <c r="G302" s="11"/>
      <c r="H302" s="11"/>
      <c r="I302" s="11"/>
    </row>
    <row r="303">
      <c r="A303" s="9" t="s">
        <v>513</v>
      </c>
      <c r="B303" s="9" t="s">
        <v>205</v>
      </c>
      <c r="C303" s="9" t="s">
        <v>514</v>
      </c>
      <c r="D303" s="9" t="s">
        <v>12</v>
      </c>
      <c r="E303" s="10" t="s">
        <v>115</v>
      </c>
      <c r="F303" s="10" t="str">
        <f>IFERROR(__xludf.DUMMYFUNCTION("GOOGLETRANSLATE(E303,""en"", ""ja"")"),"オートコンプリート")</f>
        <v>オートコンプリート</v>
      </c>
      <c r="G303" s="10" t="str">
        <f>IFERROR(__xludf.DUMMYFUNCTION("GOOGLETRANSLATE(E303,""en"",""zh-cn"")"),"自动完成")</f>
        <v>自动完成</v>
      </c>
      <c r="H303" s="10" t="str">
        <f>IFERROR(__xludf.DUMMYFUNCTION("GOOGLETRANSLATE(E303,""en"",""fr"")"),"Saisie automatique")</f>
        <v>Saisie automatique</v>
      </c>
      <c r="I303" s="10" t="str">
        <f>IFERROR(__xludf.DUMMYFUNCTION("GOOGLETRANSLATE(E303,""en"",""de"")"),"Automatisch vervollständigt")</f>
        <v>Automatisch vervollständigt</v>
      </c>
    </row>
    <row r="304">
      <c r="A304" s="9" t="s">
        <v>513</v>
      </c>
      <c r="B304" s="9" t="s">
        <v>206</v>
      </c>
      <c r="C304" s="9" t="s">
        <v>514</v>
      </c>
      <c r="D304" s="9" t="s">
        <v>12</v>
      </c>
      <c r="E304" s="10" t="s">
        <v>515</v>
      </c>
      <c r="F304" s="10" t="str">
        <f>IFERROR(__xludf.DUMMYFUNCTION("GOOGLETRANSLATE(E304,""en"", ""ja"")"),"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f>
        <v>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v>
      </c>
      <c r="G304" s="10" t="str">
        <f>IFERROR(__xludf.DUMMYFUNCTION("GOOGLETRANSLATE(E304,""en"",""zh-cn"")"),"可以自动填充日期字段，也可以向用户显示存储以前信息的选项列表，例如用户的名称或地址。当用户输入值时，选择控件可以自动加载匹配的结果。")</f>
        <v>可以自动填充日期字段，也可以向用户显示存储以前信息的选项列表，例如用户的名称或地址。当用户输入值时，选择控件可以自动加载匹配的结果。</v>
      </c>
      <c r="H304" s="10" t="str">
        <f>IFERROR(__xludf.DUMMYFUNCTION("GOOGLETRANSLATE(E304,""en"",""fr"")"),"Le champ Date peut être rempli automatiquement ou afficher les utilisateurs une liste d'options qui stockait des informations précédentes, telles que le nom ou l'adresse d'un utilisateur. Lorsqu'un utilisateur entre dans une valeur, le contrôle de sélecti"&amp;"on peut télécharger automatiquement les résultats correspondants.")</f>
        <v>Le champ Date peut être rempli automatiquement ou afficher les utilisateurs une liste d'options qui stockait des informations précédentes, telles que le nom ou l'adresse d'un utilisateur. Lorsqu'un utilisateur entre dans une valeur, le contrôle de sélection peut télécharger automatiquement les résultats correspondants.</v>
      </c>
      <c r="I304" s="10" t="str">
        <f>IFERROR(__xludf.DUMMYFUNCTION("GOOGLETRANSLATE(E304,""en"",""de"")"),"Das Datumsfeld kann automatisch ausgefüllt werden oder den Benutzern eine Optionsliste zeigen, die frühere Informationen gespeichert hat, z. B. den Namen oder die Adresse eines Benutzers. Wenn ein Benutzer einen Wert eingibt, kann die Auswahlsteuerung die"&amp;" übereinstimmenden Ergebnisse automatisch laden.")</f>
        <v>Das Datumsfeld kann automatisch ausgefüllt werden oder den Benutzern eine Optionsliste zeigen, die frühere Informationen gespeichert hat, z. B. den Namen oder die Adresse eines Benutzers. Wenn ein Benutzer einen Wert eingibt, kann die Auswahlsteuerung die übereinstimmenden Ergebnisse automatisch laden.</v>
      </c>
    </row>
    <row r="305">
      <c r="A305" s="9" t="s">
        <v>513</v>
      </c>
      <c r="B305" s="9" t="s">
        <v>516</v>
      </c>
      <c r="C305" s="9" t="s">
        <v>514</v>
      </c>
      <c r="D305" s="9" t="s">
        <v>12</v>
      </c>
      <c r="E305" s="10" t="s">
        <v>517</v>
      </c>
      <c r="F305" s="10" t="str">
        <f>IFERROR(__xludf.DUMMYFUNCTION("GOOGLETRANSLATE(E305,""en"", ""ja"")"),"ユーザーが以前に入力したデータを使用する傾向がある場合は、自動コンプリートフィールドを使用します。")</f>
        <v>ユーザーが以前に入力したデータを使用する傾向がある場合は、自動コンプリートフィールドを使用します。</v>
      </c>
      <c r="G305" s="10" t="str">
        <f>IFERROR(__xludf.DUMMYFUNCTION("GOOGLETRANSLATE(E305,""en"",""zh-cn"")"),"当用户倾向于使用他/她以前已输入的数据时，请使用自动完成字段。")</f>
        <v>当用户倾向于使用他/她以前已输入的数据时，请使用自动完成字段。</v>
      </c>
      <c r="H305" s="10" t="str">
        <f>IFERROR(__xludf.DUMMYFUNCTION("GOOGLETRANSLATE(E305,""en"",""fr"")"),"Utilisez un champ automatique à complet lorsque l'utilisateur a tendance à utiliser les données qu'il a déjà saisies auparavant.")</f>
        <v>Utilisez un champ automatique à complet lorsque l'utilisateur a tendance à utiliser les données qu'il a déjà saisies auparavant.</v>
      </c>
      <c r="I305" s="10" t="str">
        <f>IFERROR(__xludf.DUMMYFUNCTION("GOOGLETRANSLATE(E305,""en"",""de"")"),"Verwenden Sie das automatische Feld, wenn der Benutzer dazu neigt, die bereits eingegebenen Daten zu verwenden.")</f>
        <v>Verwenden Sie das automatische Feld, wenn der Benutzer dazu neigt, die bereits eingegebenen Daten zu verwenden.</v>
      </c>
    </row>
    <row r="306">
      <c r="A306" s="9" t="s">
        <v>513</v>
      </c>
      <c r="B306" s="9" t="s">
        <v>518</v>
      </c>
      <c r="C306" s="9" t="s">
        <v>514</v>
      </c>
      <c r="D306" s="9" t="s">
        <v>12</v>
      </c>
      <c r="E306" s="10" t="s">
        <v>519</v>
      </c>
      <c r="F306" s="10" t="str">
        <f>IFERROR(__xludf.DUMMYFUNCTION("GOOGLETRANSLATE(E306,""en"", ""ja"")"),"リストから一致した値を検索します")</f>
        <v>リストから一致した値を検索します</v>
      </c>
      <c r="G306" s="10" t="str">
        <f>IFERROR(__xludf.DUMMYFUNCTION("GOOGLETRANSLATE(E306,""en"",""zh-cn"")"),"从列表中搜索匹配的值")</f>
        <v>从列表中搜索匹配的值</v>
      </c>
      <c r="H306" s="10" t="str">
        <f>IFERROR(__xludf.DUMMYFUNCTION("GOOGLETRANSLATE(E306,""en"",""fr"")"),"Rechercher des valeurs correspondantes à partir de la liste")</f>
        <v>Rechercher des valeurs correspondantes à partir de la liste</v>
      </c>
      <c r="I306" s="10" t="str">
        <f>IFERROR(__xludf.DUMMYFUNCTION("GOOGLETRANSLATE(E306,""en"",""de"")"),"Suche nach übereinstimmenden Werten aus der Liste")</f>
        <v>Suche nach übereinstimmenden Werten aus der Liste</v>
      </c>
    </row>
    <row r="307">
      <c r="A307" s="9" t="s">
        <v>513</v>
      </c>
      <c r="B307" s="9" t="s">
        <v>520</v>
      </c>
      <c r="C307" s="9" t="s">
        <v>514</v>
      </c>
      <c r="D307" s="9" t="s">
        <v>12</v>
      </c>
      <c r="E307" s="10" t="s">
        <v>521</v>
      </c>
      <c r="F307" s="10" t="str">
        <f>IFERROR(__xludf.DUMMYFUNCTION("GOOGLETRANSLATE(E307,""en"", ""ja"")"),"グローバル検索、キーワードに一致するものはすべて表示されます")</f>
        <v>グローバル検索、キーワードに一致するものはすべて表示されます</v>
      </c>
      <c r="G307" s="10" t="str">
        <f>IFERROR(__xludf.DUMMYFUNCTION("GOOGLETRANSLATE(E307,""en"",""zh-cn"")"),"全局搜索，将显示与关键字匹配的任何内容")</f>
        <v>全局搜索，将显示与关键字匹配的任何内容</v>
      </c>
      <c r="H307" s="10" t="str">
        <f>IFERROR(__xludf.DUMMYFUNCTION("GOOGLETRANSLATE(E307,""en"",""fr"")"),"Recherche globale, tout ce qui correspond aux mots clés sera affiché")</f>
        <v>Recherche globale, tout ce qui correspond aux mots clés sera affiché</v>
      </c>
      <c r="I307" s="10" t="str">
        <f>IFERROR(__xludf.DUMMYFUNCTION("GOOGLETRANSLATE(E307,""en"",""de"")"),"Globale Suche, alles, was mit den Schlüsselwörtern übereinstimmte, wird angezeigt")</f>
        <v>Globale Suche, alles, was mit den Schlüsselwörtern übereinstimmte, wird angezeigt</v>
      </c>
    </row>
    <row r="308">
      <c r="A308" s="9" t="s">
        <v>513</v>
      </c>
      <c r="B308" s="9" t="s">
        <v>270</v>
      </c>
      <c r="C308" s="9" t="s">
        <v>514</v>
      </c>
      <c r="D308" s="9" t="s">
        <v>12</v>
      </c>
      <c r="E308" s="10" t="s">
        <v>522</v>
      </c>
      <c r="F308" s="10" t="str">
        <f>IFERROR(__xludf.DUMMYFUNCTION("GOOGLETRANSLATE(E308,""en"", ""ja"")"),"名前、メールアドレス、郵便番号などのキーワードを入力します。")</f>
        <v>名前、メールアドレス、郵便番号などのキーワードを入力します。</v>
      </c>
      <c r="G308" s="10" t="str">
        <f>IFERROR(__xludf.DUMMYFUNCTION("GOOGLETRANSLATE(E308,""en"",""zh-cn"")"),"输入名称，电子邮件地址，邮政编码等的关键字。")</f>
        <v>输入名称，电子邮件地址，邮政编码等的关键字。</v>
      </c>
      <c r="H308" s="10" t="str">
        <f>IFERROR(__xludf.DUMMYFUNCTION("GOOGLETRANSLATE(E308,""en"",""fr"")"),"Entrez un mot-clé pour le nom, l'adresse e-mail, le code postal, etc.")</f>
        <v>Entrez un mot-clé pour le nom, l'adresse e-mail, le code postal, etc.</v>
      </c>
      <c r="I308" s="10" t="str">
        <f>IFERROR(__xludf.DUMMYFUNCTION("GOOGLETRANSLATE(E308,""en"",""de"")"),"Geben Sie ein Schlüsselwort für Name, E -Mail -Adresse, Postleitzahl usw. ein.")</f>
        <v>Geben Sie ein Schlüsselwort für Name, E -Mail -Adresse, Postleitzahl usw. ein.</v>
      </c>
    </row>
    <row r="309">
      <c r="A309" s="9" t="s">
        <v>513</v>
      </c>
      <c r="B309" s="9" t="s">
        <v>24</v>
      </c>
      <c r="C309" s="9" t="s">
        <v>514</v>
      </c>
      <c r="D309" s="9" t="s">
        <v>12</v>
      </c>
      <c r="E309" s="10" t="s">
        <v>523</v>
      </c>
      <c r="F309" s="10" t="str">
        <f>IFERROR(__xludf.DUMMYFUNCTION("GOOGLETRANSLATE(E309,""en"", ""ja"")"),"検索")</f>
        <v>検索</v>
      </c>
      <c r="G309" s="10" t="str">
        <f>IFERROR(__xludf.DUMMYFUNCTION("GOOGLETRANSLATE(E309,""en"",""zh-cn"")"),"搜索")</f>
        <v>搜索</v>
      </c>
      <c r="H309" s="10" t="str">
        <f>IFERROR(__xludf.DUMMYFUNCTION("GOOGLETRANSLATE(E309,""en"",""fr"")"),"Recherche")</f>
        <v>Recherche</v>
      </c>
      <c r="I309" s="10" t="str">
        <f>IFERROR(__xludf.DUMMYFUNCTION("GOOGLETRANSLATE(E309,""en"",""de"")"),"Suchen")</f>
        <v>Suchen</v>
      </c>
    </row>
    <row r="310">
      <c r="A310" s="9" t="s">
        <v>513</v>
      </c>
      <c r="B310" s="9" t="s">
        <v>524</v>
      </c>
      <c r="C310" s="9" t="s">
        <v>514</v>
      </c>
      <c r="D310" s="9" t="s">
        <v>12</v>
      </c>
      <c r="E310" s="10" t="s">
        <v>525</v>
      </c>
      <c r="F310" s="10" t="str">
        <f>IFERROR(__xludf.DUMMYFUNCTION("GOOGLETRANSLATE(E310,""en"", ""ja"")"),"検索アイコンでキーワードを入力します。")</f>
        <v>検索アイコンでキーワードを入力します。</v>
      </c>
      <c r="G310" s="10" t="str">
        <f>IFERROR(__xludf.DUMMYFUNCTION("GOOGLETRANSLATE(E310,""en"",""zh-cn"")"),"使用搜索图标输入关键字。")</f>
        <v>使用搜索图标输入关键字。</v>
      </c>
      <c r="H310" s="10" t="str">
        <f>IFERROR(__xludf.DUMMYFUNCTION("GOOGLETRANSLATE(E310,""en"",""fr"")"),"Entrez les mots clés avec une icône de recherche.")</f>
        <v>Entrez les mots clés avec une icône de recherche.</v>
      </c>
      <c r="I310" s="10" t="str">
        <f>IFERROR(__xludf.DUMMYFUNCTION("GOOGLETRANSLATE(E310,""en"",""de"")"),"Geben Sie Schlüsselwörter mit einem Suchsymbol ein.")</f>
        <v>Geben Sie Schlüsselwörter mit einem Suchsymbol ein.</v>
      </c>
    </row>
    <row r="311">
      <c r="A311" s="11"/>
      <c r="B311" s="11"/>
      <c r="C311" s="11"/>
      <c r="D311" s="11"/>
      <c r="E311" s="11"/>
      <c r="F311" s="11"/>
      <c r="G311" s="11"/>
      <c r="H311" s="11"/>
      <c r="I311" s="11"/>
    </row>
    <row r="312">
      <c r="A312" s="9" t="s">
        <v>526</v>
      </c>
      <c r="B312" s="9" t="s">
        <v>205</v>
      </c>
      <c r="C312" s="9" t="s">
        <v>116</v>
      </c>
      <c r="D312" s="9" t="s">
        <v>12</v>
      </c>
      <c r="E312" s="10" t="s">
        <v>117</v>
      </c>
      <c r="F312" s="10" t="str">
        <f>IFERROR(__xludf.DUMMYFUNCTION("GOOGLETRANSLATE(E312,""en"", ""ja"")"),"アバター")</f>
        <v>アバター</v>
      </c>
      <c r="G312" s="10" t="str">
        <f>IFERROR(__xludf.DUMMYFUNCTION("GOOGLETRANSLATE(E312,""en"",""zh-cn"")"),"头像")</f>
        <v>头像</v>
      </c>
      <c r="H312" s="10" t="str">
        <f>IFERROR(__xludf.DUMMYFUNCTION("GOOGLETRANSLATE(E312,""en"",""fr"")"),"Avatar")</f>
        <v>Avatar</v>
      </c>
      <c r="I312" s="10" t="str">
        <f>IFERROR(__xludf.DUMMYFUNCTION("GOOGLETRANSLATE(E312,""en"",""de"")"),"Benutzerbild")</f>
        <v>Benutzerbild</v>
      </c>
    </row>
    <row r="313">
      <c r="A313" s="9" t="s">
        <v>526</v>
      </c>
      <c r="B313" s="9" t="s">
        <v>206</v>
      </c>
      <c r="C313" s="9" t="s">
        <v>116</v>
      </c>
      <c r="D313" s="9" t="s">
        <v>12</v>
      </c>
      <c r="E313" s="10" t="s">
        <v>527</v>
      </c>
      <c r="F313" s="10" t="str">
        <f>IFERROR(__xludf.DUMMYFUNCTION("GOOGLETRANSLATE(E313,""en"", ""ja"")"),"アバターコンポーネントは、ユーザー、オブジェクト、またはエンティティを表します。")</f>
        <v>アバターコンポーネントは、ユーザー、オブジェクト、またはエンティティを表します。</v>
      </c>
      <c r="G313" s="10" t="str">
        <f>IFERROR(__xludf.DUMMYFUNCTION("GOOGLETRANSLATE(E313,""en"",""zh-cn"")"),"AVATAR组件代表用户，对象或实体。")</f>
        <v>AVATAR组件代表用户，对象或实体。</v>
      </c>
      <c r="H313" s="10" t="str">
        <f>IFERROR(__xludf.DUMMYFUNCTION("GOOGLETRANSLATE(E313,""en"",""fr"")"),"Un composant Avatar représente un utilisateur, un objet ou une entité.")</f>
        <v>Un composant Avatar représente un utilisateur, un objet ou une entité.</v>
      </c>
      <c r="I313" s="10" t="str">
        <f>IFERROR(__xludf.DUMMYFUNCTION("GOOGLETRANSLATE(E313,""en"",""de"")"),"Eine Avatar -Komponente repräsentiert einen Benutzer, ein Objekt oder eine Entität.")</f>
        <v>Eine Avatar -Komponente repräsentiert einen Benutzer, ein Objekt oder eine Entität.</v>
      </c>
    </row>
    <row r="314">
      <c r="A314" s="9" t="s">
        <v>526</v>
      </c>
      <c r="B314" s="9" t="s">
        <v>481</v>
      </c>
      <c r="C314" s="9" t="s">
        <v>116</v>
      </c>
      <c r="D314" s="9" t="s">
        <v>12</v>
      </c>
      <c r="E314" s="10" t="s">
        <v>528</v>
      </c>
      <c r="F314" s="10" t="str">
        <f>IFERROR(__xludf.DUMMYFUNCTION("GOOGLETRANSLATE(E314,""en"", ""ja"")"),"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f>
        <v>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v>
      </c>
      <c r="G314" s="10" t="str">
        <f>IFERROR(__xludf.DUMMYFUNCTION("GOOGLETRANSLATE(E314,""en"",""zh-cn"")"),"显示一个角色列表。每个圆圈代表一个人并包含其图像或缩写。通常，当共享可以访问特定视图或文件的人或在工作流程中分配某人的任务时，通常会使用此控件。")</f>
        <v>显示一个角色列表。每个圆圈代表一个人并包含其图像或缩写。通常，当共享可以访问特定视图或文件的人或在工作流程中分配某人的任务时，通常会使用此控件。</v>
      </c>
      <c r="H314" s="10" t="str">
        <f>IFERROR(__xludf.DUMMYFUNCTION("GOOGLETRANSLATE(E314,""en"",""fr"")"),"Affiche une liste de personnages. Chaque cercle représente une personne et contient son image ou ses initiales. Souvent, ce contrôle est utilisé lors du partage qui a accès à une vue ou un fichier spécifique, ou lorsqu'il attribue à quelqu'un une tâche da"&amp;"ns un workflow.")</f>
        <v>Affiche une liste de personnages. Chaque cercle représente une personne et contient son image ou ses initiales. Souvent, ce contrôle est utilisé lors du partage qui a accès à une vue ou un fichier spécifique, ou lorsqu'il attribue à quelqu'un une tâche dans un workflow.</v>
      </c>
      <c r="I314" s="10" t="str">
        <f>IFERROR(__xludf.DUMMYFUNCTION("GOOGLETRANSLATE(E314,""en"",""de"")"),"Zeigt eine Liste von Personas an. Jeder Kreis repräsentiert eine Person und enthält ihr Bild oder ihre Initialen. Oft wird diese Steuerung verwendet, um zu teilen, wer Zugriff auf eine bestimmte Ansicht oder Datei hat, oder wenn Sie jemandem eine Aufgabe "&amp;"innerhalb eines Workflows zuweisen.")</f>
        <v>Zeigt eine Liste von Personas an. Jeder Kreis repräsentiert eine Person und enthält ihr Bild oder ihre Initialen. Oft wird diese Steuerung verwendet, um zu teilen, wer Zugriff auf eine bestimmte Ansicht oder Datei hat, oder wenn Sie jemandem eine Aufgabe innerhalb eines Workflows zuweisen.</v>
      </c>
    </row>
    <row r="315">
      <c r="A315" s="9" t="s">
        <v>526</v>
      </c>
      <c r="B315" s="9" t="s">
        <v>529</v>
      </c>
      <c r="C315" s="9" t="s">
        <v>116</v>
      </c>
      <c r="D315" s="9" t="s">
        <v>12</v>
      </c>
      <c r="E315" s="10" t="s">
        <v>530</v>
      </c>
      <c r="F315" s="10" t="str">
        <f>IFERROR(__xludf.DUMMYFUNCTION("GOOGLETRANSLATE(E315,""en"", ""ja"")"),"次のときに使用しないでください")</f>
        <v>次のときに使用しないでください</v>
      </c>
      <c r="G315" s="10" t="str">
        <f>IFERROR(__xludf.DUMMYFUNCTION("GOOGLETRANSLATE(E315,""en"",""zh-cn"")"),"请勿在以下情况下使用它。")</f>
        <v>请勿在以下情况下使用它。</v>
      </c>
      <c r="H315" s="10" t="str">
        <f>IFERROR(__xludf.DUMMYFUNCTION("GOOGLETRANSLATE(E315,""en"",""fr"")"),"Ne l'utilisez pas lorsque:")</f>
        <v>Ne l'utilisez pas lorsque:</v>
      </c>
      <c r="I315" s="10" t="str">
        <f>IFERROR(__xludf.DUMMYFUNCTION("GOOGLETRANSLATE(E315,""en"",""de"")"),"Verwenden Sie es nicht, wenn:")</f>
        <v>Verwenden Sie es nicht, wenn:</v>
      </c>
    </row>
    <row r="316">
      <c r="A316" s="9" t="s">
        <v>526</v>
      </c>
      <c r="B316" s="9" t="s">
        <v>531</v>
      </c>
      <c r="C316" s="9" t="s">
        <v>116</v>
      </c>
      <c r="D316" s="9" t="s">
        <v>12</v>
      </c>
      <c r="E316" s="10" t="s">
        <v>532</v>
      </c>
      <c r="F316" s="10" t="str">
        <f>IFERROR(__xludf.DUMMYFUNCTION("GOOGLETRANSLATE(E316,""en"", ""ja"")"),"ユーザーまたはグループは、テーブルまたはリストに表示する主要な情報ではありません。")</f>
        <v>ユーザーまたはグループは、テーブルまたはリストに表示する主要な情報ではありません。</v>
      </c>
      <c r="G316" s="10" t="str">
        <f>IFERROR(__xludf.DUMMYFUNCTION("GOOGLETRANSLATE(E316,""en"",""zh-cn"")"),"用户或组不是要在表或列表中显示的主要信息。")</f>
        <v>用户或组不是要在表或列表中显示的主要信息。</v>
      </c>
      <c r="H316" s="10" t="str">
        <f>IFERROR(__xludf.DUMMYFUNCTION("GOOGLETRANSLATE(E316,""en"",""fr"")"),"L'utilisateur ou le groupe n'est pas les informations principales que vous souhaitez afficher dans une table ou une liste.")</f>
        <v>L'utilisateur ou le groupe n'est pas les informations principales que vous souhaitez afficher dans une table ou une liste.</v>
      </c>
      <c r="I316" s="10" t="str">
        <f>IFERROR(__xludf.DUMMYFUNCTION("GOOGLETRANSLATE(E316,""en"",""de"")"),"Benutzer oder Gruppe ist nicht die primären Informationen, die Sie in einer Tabelle oder Liste anzeigen möchten.")</f>
        <v>Benutzer oder Gruppe ist nicht die primären Informationen, die Sie in einer Tabelle oder Liste anzeigen möchten.</v>
      </c>
    </row>
    <row r="317">
      <c r="A317" s="9" t="s">
        <v>526</v>
      </c>
      <c r="B317" s="9" t="s">
        <v>533</v>
      </c>
      <c r="C317" s="9" t="s">
        <v>116</v>
      </c>
      <c r="D317" s="9" t="s">
        <v>12</v>
      </c>
      <c r="E317" s="10" t="s">
        <v>534</v>
      </c>
      <c r="F317" s="10" t="str">
        <f>IFERROR(__xludf.DUMMYFUNCTION("GOOGLETRANSLATE(E317,""en"", ""ja"")"),"それを表示するのに十分なスペースがありません。")</f>
        <v>それを表示するのに十分なスペースがありません。</v>
      </c>
      <c r="G317" s="10" t="str">
        <f>IFERROR(__xludf.DUMMYFUNCTION("GOOGLETRANSLATE(E317,""en"",""zh-cn"")"),"没有足够的空间显示它。")</f>
        <v>没有足够的空间显示它。</v>
      </c>
      <c r="H317" s="10" t="str">
        <f>IFERROR(__xludf.DUMMYFUNCTION("GOOGLETRANSLATE(E317,""en"",""fr"")"),"Il n'y a pas assez d'espace pour l'afficher.")</f>
        <v>Il n'y a pas assez d'espace pour l'afficher.</v>
      </c>
      <c r="I317" s="10" t="str">
        <f>IFERROR(__xludf.DUMMYFUNCTION("GOOGLETRANSLATE(E317,""en"",""de"")"),"Es gibt nicht genug Platz, um es anzuzeigen.")</f>
        <v>Es gibt nicht genug Platz, um es anzuzeigen.</v>
      </c>
    </row>
    <row r="318">
      <c r="A318" s="9" t="s">
        <v>526</v>
      </c>
      <c r="B318" s="9" t="s">
        <v>270</v>
      </c>
      <c r="C318" s="9" t="s">
        <v>116</v>
      </c>
      <c r="D318" s="9" t="s">
        <v>12</v>
      </c>
      <c r="E318" s="10" t="s">
        <v>535</v>
      </c>
      <c r="F318" s="10" t="str">
        <f>IFERROR(__xludf.DUMMYFUNCTION("GOOGLETRANSLATE(E318,""en"",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18" s="10" t="str">
        <f>IFERROR(__xludf.DUMMYFUNCTION("GOOGLETRANSLATE(E318,""en"",""zh-cn"")"),"当没有人形象或不需要图像时，可以将人的姓名缩写的组成放在背景颜色上。")</f>
        <v>当没有人形象或不需要图像时，可以将人的姓名缩写的组成放在背景颜色上。</v>
      </c>
      <c r="H318" s="10" t="str">
        <f>IFERROR(__xludf.DUMMYFUNCTION("GOOGLETRANSLATE(E318,""en"",""fr"")"),"Peut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18" s="10" t="str">
        <f>IFERROR(__xludf.DUMMYFUNCTION("GOOGLETRANSLATE(E318,""en"",""de"")"),"Kann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19">
      <c r="A319" s="9" t="s">
        <v>526</v>
      </c>
      <c r="B319" s="9" t="s">
        <v>536</v>
      </c>
      <c r="C319" s="9" t="s">
        <v>116</v>
      </c>
      <c r="D319" s="9" t="s">
        <v>12</v>
      </c>
      <c r="E319" s="10" t="s">
        <v>537</v>
      </c>
      <c r="F319" s="10" t="str">
        <f>IFERROR(__xludf.DUMMYFUNCTION("GOOGLETRANSLATE(E319,""en"", ""ja"")"),"画像")</f>
        <v>画像</v>
      </c>
      <c r="G319" s="10" t="str">
        <f>IFERROR(__xludf.DUMMYFUNCTION("GOOGLETRANSLATE(E319,""en"",""zh-cn"")"),"图像")</f>
        <v>图像</v>
      </c>
      <c r="H319" s="10" t="str">
        <f>IFERROR(__xludf.DUMMYFUNCTION("GOOGLETRANSLATE(E319,""en"",""fr"")"),"Image")</f>
        <v>Image</v>
      </c>
      <c r="I319" s="10" t="str">
        <f>IFERROR(__xludf.DUMMYFUNCTION("GOOGLETRANSLATE(E319,""en"",""de"")"),"Bild")</f>
        <v>Bild</v>
      </c>
    </row>
    <row r="320">
      <c r="A320" s="9" t="s">
        <v>526</v>
      </c>
      <c r="B320" s="9" t="s">
        <v>538</v>
      </c>
      <c r="C320" s="9" t="s">
        <v>116</v>
      </c>
      <c r="D320" s="9" t="s">
        <v>12</v>
      </c>
      <c r="E320" s="10" t="s">
        <v>539</v>
      </c>
      <c r="F320" s="10" t="str">
        <f>IFERROR(__xludf.DUMMYFUNCTION("GOOGLETRANSLATE(E320,""en"", ""ja"")"),"画像が表示されている場合は、この鮮やかなスタイルを使用してください。")</f>
        <v>画像が表示されている場合は、この鮮やかなスタイルを使用してください。</v>
      </c>
      <c r="G320" s="10" t="str">
        <f>IFERROR(__xludf.DUMMYFUNCTION("GOOGLETRANSLATE(E320,""en"",""zh-cn"")"),"当有图像可以显示时，请使用这种生动的样式​​。")</f>
        <v>当有图像可以显示时，请使用这种生动的样式​​。</v>
      </c>
      <c r="H320" s="10" t="str">
        <f>IFERROR(__xludf.DUMMYFUNCTION("GOOGLETRANSLATE(E320,""en"",""fr"")"),"Utilisez ce style vif lorsqu'une image peut s'afficher.")</f>
        <v>Utilisez ce style vif lorsqu'une image peut s'afficher.</v>
      </c>
      <c r="I320" s="10" t="str">
        <f>IFERROR(__xludf.DUMMYFUNCTION("GOOGLETRANSLATE(E320,""en"",""de"")"),"Verwenden Sie diesen lebhaften Stil, wenn ein Bild angezeigt werden kann.")</f>
        <v>Verwenden Sie diesen lebhaften Stil, wenn ein Bild angezeigt werden kann.</v>
      </c>
    </row>
    <row r="321">
      <c r="A321" s="9" t="s">
        <v>526</v>
      </c>
      <c r="B321" s="9" t="s">
        <v>540</v>
      </c>
      <c r="C321" s="9" t="s">
        <v>116</v>
      </c>
      <c r="D321" s="9" t="s">
        <v>12</v>
      </c>
      <c r="E321" s="10" t="s">
        <v>541</v>
      </c>
      <c r="F321" s="10" t="str">
        <f>IFERROR(__xludf.DUMMYFUNCTION("GOOGLETRANSLATE(E321,""en"", ""ja"")"),"四角")</f>
        <v>四角</v>
      </c>
      <c r="G321" s="10" t="str">
        <f>IFERROR(__xludf.DUMMYFUNCTION("GOOGLETRANSLATE(E321,""en"",""zh-cn"")"),"正方形")</f>
        <v>正方形</v>
      </c>
      <c r="H321" s="10" t="str">
        <f>IFERROR(__xludf.DUMMYFUNCTION("GOOGLETRANSLATE(E321,""en"",""fr"")"),"Carré")</f>
        <v>Carré</v>
      </c>
      <c r="I321" s="10" t="str">
        <f>IFERROR(__xludf.DUMMYFUNCTION("GOOGLETRANSLATE(E321,""en"",""de"")"),"Quadrat")</f>
        <v>Quadrat</v>
      </c>
    </row>
    <row r="322">
      <c r="A322" s="9" t="s">
        <v>526</v>
      </c>
      <c r="B322" s="9" t="s">
        <v>542</v>
      </c>
      <c r="C322" s="9" t="s">
        <v>116</v>
      </c>
      <c r="D322" s="9" t="s">
        <v>12</v>
      </c>
      <c r="E322" s="10" t="s">
        <v>543</v>
      </c>
      <c r="F322" s="10" t="str">
        <f>IFERROR(__xludf.DUMMYFUNCTION("GOOGLETRANSLATE(E322,""en"", ""ja"")"),"ヘッダーゾーンの右上ログインユーザーにのみ使用します。")</f>
        <v>ヘッダーゾーンの右上ログインユーザーにのみ使用します。</v>
      </c>
      <c r="G322" s="10" t="str">
        <f>IFERROR(__xludf.DUMMYFUNCTION("GOOGLETRANSLATE(E322,""en"",""zh-cn"")"),"仅适用于标题区域中的右TOP登录用户。")</f>
        <v>仅适用于标题区域中的右TOP登录用户。</v>
      </c>
      <c r="H322" s="10" t="str">
        <f>IFERROR(__xludf.DUMMYFUNCTION("GOOGLETRANSLATE(E322,""en"",""fr"")"),"Utiliser uniquement pour l'utilisateur de connexion à droite dans la zone d'en-tête.")</f>
        <v>Utiliser uniquement pour l'utilisateur de connexion à droite dans la zone d'en-tête.</v>
      </c>
      <c r="I322" s="10" t="str">
        <f>IFERROR(__xludf.DUMMYFUNCTION("GOOGLETRANSLATE(E322,""en"",""de"")"),"Verwenden Sie nur für den Right-Top-Anbieterbenutzer in der Header-Zone.")</f>
        <v>Verwenden Sie nur für den Right-Top-Anbieterbenutzer in der Header-Zone.</v>
      </c>
    </row>
    <row r="323">
      <c r="A323" s="11"/>
      <c r="B323" s="11"/>
      <c r="C323" s="11"/>
      <c r="D323" s="11"/>
      <c r="E323" s="11"/>
      <c r="F323" s="11"/>
      <c r="G323" s="11"/>
      <c r="H323" s="11"/>
      <c r="I323" s="11"/>
    </row>
    <row r="324">
      <c r="A324" s="11"/>
      <c r="B324" s="11"/>
      <c r="C324" s="11"/>
      <c r="D324" s="11"/>
      <c r="E324" s="11"/>
      <c r="F324" s="11"/>
      <c r="G324" s="11"/>
      <c r="H324" s="11"/>
      <c r="I324" s="11"/>
    </row>
    <row r="325">
      <c r="A325" s="11"/>
      <c r="B325" s="11"/>
      <c r="C325" s="11"/>
      <c r="D325" s="11"/>
      <c r="E325" s="11"/>
      <c r="F325" s="11"/>
      <c r="G325" s="11"/>
      <c r="H325" s="11"/>
      <c r="I325" s="11"/>
    </row>
    <row r="326">
      <c r="A326" s="11"/>
      <c r="B326" s="11"/>
      <c r="C326" s="11"/>
      <c r="D326" s="11"/>
      <c r="E326" s="11"/>
      <c r="F326" s="11"/>
      <c r="G326" s="11"/>
      <c r="H326" s="11"/>
      <c r="I326" s="11"/>
    </row>
    <row r="327">
      <c r="A327" s="11"/>
      <c r="B327" s="11"/>
      <c r="C327" s="11"/>
      <c r="D327" s="11"/>
      <c r="E327" s="11"/>
      <c r="F327" s="11"/>
      <c r="G327" s="11"/>
      <c r="H327" s="11"/>
      <c r="I327" s="11"/>
    </row>
    <row r="328">
      <c r="A328" s="11"/>
      <c r="B328" s="11"/>
      <c r="C328" s="11"/>
      <c r="D328" s="11"/>
      <c r="E328" s="11"/>
      <c r="F328" s="11"/>
      <c r="G328" s="11"/>
      <c r="H328" s="11"/>
      <c r="I328" s="11"/>
    </row>
    <row r="329">
      <c r="A329" s="11"/>
      <c r="B329" s="11"/>
      <c r="C329" s="11"/>
      <c r="D329" s="11"/>
      <c r="E329" s="11"/>
      <c r="F329" s="11"/>
      <c r="G329" s="11"/>
      <c r="H329" s="11"/>
      <c r="I329" s="11"/>
    </row>
    <row r="330">
      <c r="A330" s="11"/>
      <c r="B330" s="11"/>
      <c r="C330" s="11"/>
      <c r="D330" s="11"/>
      <c r="E330" s="11"/>
      <c r="F330" s="11"/>
      <c r="G330" s="11"/>
      <c r="H330" s="11"/>
      <c r="I330" s="11"/>
    </row>
    <row r="331">
      <c r="A331" s="11"/>
      <c r="B331" s="11"/>
      <c r="C331" s="11"/>
      <c r="D331" s="11"/>
      <c r="E331" s="11"/>
      <c r="F331" s="11"/>
      <c r="G331" s="11"/>
      <c r="H331" s="11"/>
      <c r="I331" s="11"/>
    </row>
    <row r="332">
      <c r="A332" s="11"/>
      <c r="B332" s="11"/>
      <c r="C332" s="11"/>
      <c r="D332" s="11"/>
      <c r="E332" s="11"/>
      <c r="F332" s="11"/>
      <c r="G332" s="11"/>
      <c r="H332" s="11"/>
      <c r="I332" s="11"/>
    </row>
    <row r="333">
      <c r="A333" s="11"/>
      <c r="B333" s="11"/>
      <c r="C333" s="11"/>
      <c r="D333" s="11"/>
      <c r="E333" s="11"/>
      <c r="F333" s="11"/>
      <c r="G333" s="11"/>
      <c r="H333" s="11"/>
      <c r="I333" s="11"/>
    </row>
    <row r="334">
      <c r="A334" s="11"/>
      <c r="B334" s="11"/>
      <c r="C334" s="11"/>
      <c r="D334" s="11"/>
      <c r="E334" s="11"/>
      <c r="F334" s="11"/>
      <c r="G334" s="11"/>
      <c r="H334" s="11"/>
      <c r="I334" s="11"/>
    </row>
    <row r="335">
      <c r="A335" s="11"/>
      <c r="B335" s="11"/>
      <c r="C335" s="11"/>
      <c r="D335" s="11"/>
      <c r="E335" s="11"/>
      <c r="F335" s="11"/>
      <c r="G335" s="11"/>
      <c r="H335" s="11"/>
      <c r="I335" s="11"/>
    </row>
    <row r="336">
      <c r="A336" s="11"/>
      <c r="B336" s="11"/>
      <c r="C336" s="11"/>
      <c r="D336" s="11"/>
      <c r="E336" s="11"/>
      <c r="F336" s="11"/>
      <c r="G336" s="11"/>
      <c r="H336" s="11"/>
      <c r="I336" s="11"/>
    </row>
    <row r="337">
      <c r="A337" s="11"/>
      <c r="B337" s="11"/>
      <c r="C337" s="11"/>
      <c r="D337" s="11"/>
      <c r="E337" s="11"/>
      <c r="F337" s="11"/>
      <c r="G337" s="11"/>
      <c r="H337" s="11"/>
      <c r="I337" s="11"/>
    </row>
    <row r="338">
      <c r="A338" s="11"/>
      <c r="B338" s="11"/>
      <c r="C338" s="11"/>
      <c r="D338" s="11"/>
      <c r="E338" s="11"/>
      <c r="F338" s="11"/>
      <c r="G338" s="11"/>
      <c r="H338" s="11"/>
      <c r="I338" s="11"/>
    </row>
    <row r="339">
      <c r="A339" s="11"/>
      <c r="B339" s="11"/>
      <c r="C339" s="11"/>
      <c r="D339" s="11"/>
      <c r="E339" s="11"/>
      <c r="F339" s="11"/>
      <c r="G339" s="11"/>
      <c r="H339" s="11"/>
      <c r="I339" s="11"/>
    </row>
    <row r="340">
      <c r="A340" s="11"/>
      <c r="B340" s="11"/>
      <c r="C340" s="11"/>
      <c r="D340" s="11"/>
      <c r="E340" s="11"/>
      <c r="F340" s="11"/>
      <c r="G340" s="11"/>
      <c r="H340" s="11"/>
      <c r="I340" s="11"/>
    </row>
    <row r="341">
      <c r="A341" s="11"/>
      <c r="B341" s="11"/>
      <c r="C341" s="11"/>
      <c r="D341" s="11"/>
      <c r="E341" s="11"/>
      <c r="F341" s="11"/>
      <c r="G341" s="11"/>
      <c r="H341" s="11"/>
      <c r="I341" s="11"/>
    </row>
    <row r="342">
      <c r="A342" s="11"/>
      <c r="B342" s="11"/>
      <c r="C342" s="11"/>
      <c r="D342" s="11"/>
      <c r="E342" s="11"/>
      <c r="F342" s="11"/>
      <c r="G342" s="11"/>
      <c r="H342" s="11"/>
      <c r="I342" s="11"/>
    </row>
    <row r="343">
      <c r="A343" s="11"/>
      <c r="B343" s="11"/>
      <c r="C343" s="11"/>
      <c r="D343" s="11"/>
      <c r="E343" s="11"/>
      <c r="F343" s="11"/>
      <c r="G343" s="11"/>
      <c r="H343" s="11"/>
      <c r="I343" s="11"/>
    </row>
    <row r="344">
      <c r="A344" s="11"/>
      <c r="B344" s="11"/>
      <c r="C344" s="11"/>
      <c r="D344" s="11"/>
      <c r="E344" s="11"/>
      <c r="F344" s="11"/>
      <c r="G344" s="11"/>
      <c r="H344" s="11"/>
      <c r="I344" s="11"/>
    </row>
    <row r="345">
      <c r="A345" s="11"/>
      <c r="B345" s="11"/>
      <c r="C345" s="11"/>
      <c r="D345" s="11"/>
      <c r="E345" s="11"/>
      <c r="F345" s="11"/>
      <c r="G345" s="11"/>
      <c r="H345" s="11"/>
      <c r="I345" s="11"/>
    </row>
    <row r="346">
      <c r="A346" s="11"/>
      <c r="B346" s="11"/>
      <c r="C346" s="11"/>
      <c r="D346" s="11"/>
      <c r="E346" s="11"/>
      <c r="F346" s="11"/>
      <c r="G346" s="11"/>
      <c r="H346" s="11"/>
      <c r="I346" s="11"/>
    </row>
    <row r="347">
      <c r="A347" s="11"/>
      <c r="B347" s="11"/>
      <c r="C347" s="11"/>
      <c r="D347" s="11"/>
      <c r="E347" s="11"/>
      <c r="F347" s="11"/>
      <c r="G347" s="11"/>
      <c r="H347" s="11"/>
      <c r="I347" s="11"/>
    </row>
    <row r="348">
      <c r="A348" s="11"/>
      <c r="B348" s="11"/>
      <c r="C348" s="11"/>
      <c r="D348" s="11"/>
      <c r="E348" s="11"/>
      <c r="F348" s="11"/>
      <c r="G348" s="11"/>
      <c r="H348" s="11"/>
      <c r="I348" s="11"/>
    </row>
    <row r="349">
      <c r="A349" s="11"/>
      <c r="B349" s="11"/>
      <c r="C349" s="11"/>
      <c r="D349" s="11"/>
      <c r="E349" s="11"/>
      <c r="F349" s="11"/>
      <c r="G349" s="11"/>
      <c r="H349" s="11"/>
      <c r="I349" s="11"/>
    </row>
    <row r="350">
      <c r="A350" s="11"/>
      <c r="B350" s="11"/>
      <c r="C350" s="11"/>
      <c r="D350" s="11"/>
      <c r="E350" s="11"/>
      <c r="F350" s="11"/>
      <c r="G350" s="11"/>
      <c r="H350" s="11"/>
      <c r="I350" s="11"/>
    </row>
    <row r="351">
      <c r="A351" s="11"/>
      <c r="B351" s="11"/>
      <c r="C351" s="11"/>
      <c r="D351" s="11"/>
      <c r="E351" s="11"/>
      <c r="F351" s="11"/>
      <c r="G351" s="11"/>
      <c r="H351" s="11"/>
      <c r="I351" s="11"/>
    </row>
    <row r="352">
      <c r="A352" s="11"/>
      <c r="B352" s="11"/>
      <c r="C352" s="11"/>
      <c r="D352" s="11"/>
      <c r="E352" s="11"/>
      <c r="F352" s="11"/>
      <c r="G352" s="11"/>
      <c r="H352" s="11"/>
      <c r="I352" s="11"/>
    </row>
    <row r="353">
      <c r="A353" s="11"/>
      <c r="B353" s="11"/>
      <c r="C353" s="11"/>
      <c r="D353" s="11"/>
      <c r="E353" s="11"/>
      <c r="F353" s="11"/>
      <c r="G353" s="11"/>
      <c r="H353" s="11"/>
      <c r="I353" s="11"/>
    </row>
    <row r="354">
      <c r="A354" s="11"/>
      <c r="B354" s="11"/>
      <c r="C354" s="11"/>
      <c r="D354" s="11"/>
      <c r="E354" s="11"/>
      <c r="F354" s="11"/>
      <c r="G354" s="11"/>
      <c r="H354" s="11"/>
      <c r="I354" s="11"/>
    </row>
    <row r="355">
      <c r="A355" s="11"/>
      <c r="B355" s="11"/>
      <c r="C355" s="11"/>
      <c r="D355" s="11"/>
      <c r="E355" s="11"/>
      <c r="F355" s="11"/>
      <c r="G355" s="11"/>
      <c r="H355" s="11"/>
      <c r="I355" s="11"/>
    </row>
    <row r="356">
      <c r="A356" s="11"/>
      <c r="B356" s="11"/>
      <c r="C356" s="11"/>
      <c r="D356" s="11"/>
      <c r="E356" s="11"/>
      <c r="F356" s="11"/>
      <c r="G356" s="11"/>
      <c r="H356" s="11"/>
      <c r="I356" s="11"/>
    </row>
    <row r="357">
      <c r="A357" s="11"/>
      <c r="B357" s="11"/>
      <c r="C357" s="11"/>
      <c r="D357" s="11"/>
      <c r="E357" s="11"/>
      <c r="F357" s="11"/>
      <c r="G357" s="11"/>
      <c r="H357" s="11"/>
      <c r="I357" s="11"/>
    </row>
    <row r="358">
      <c r="A358" s="11"/>
      <c r="B358" s="11"/>
      <c r="C358" s="11"/>
      <c r="D358" s="11"/>
      <c r="E358" s="11"/>
      <c r="F358" s="11"/>
      <c r="G358" s="11"/>
      <c r="H358" s="11"/>
      <c r="I358" s="11"/>
    </row>
    <row r="359">
      <c r="A359" s="11"/>
      <c r="B359" s="11"/>
      <c r="C359" s="11"/>
      <c r="D359" s="11"/>
      <c r="E359" s="11"/>
      <c r="F359" s="11"/>
      <c r="G359" s="11"/>
      <c r="H359" s="11"/>
      <c r="I359" s="11"/>
    </row>
    <row r="360">
      <c r="A360" s="11"/>
      <c r="B360" s="11"/>
      <c r="C360" s="11"/>
      <c r="D360" s="11"/>
      <c r="E360" s="11"/>
      <c r="F360" s="11"/>
      <c r="G360" s="11"/>
      <c r="H360" s="11"/>
      <c r="I360" s="11"/>
    </row>
    <row r="361">
      <c r="A361" s="11"/>
      <c r="B361" s="11"/>
      <c r="C361" s="11"/>
      <c r="D361" s="11"/>
      <c r="E361" s="11"/>
      <c r="F361" s="11"/>
      <c r="G361" s="11"/>
      <c r="H361" s="11"/>
      <c r="I361" s="11"/>
    </row>
    <row r="362">
      <c r="A362" s="11"/>
      <c r="B362" s="11"/>
      <c r="C362" s="11"/>
      <c r="D362" s="11"/>
      <c r="E362" s="11"/>
      <c r="F362" s="11"/>
      <c r="G362" s="11"/>
      <c r="H362" s="11"/>
      <c r="I362" s="11"/>
    </row>
    <row r="363">
      <c r="A363" s="11"/>
      <c r="B363" s="11"/>
      <c r="C363" s="11"/>
      <c r="D363" s="11"/>
      <c r="E363" s="11"/>
      <c r="F363" s="11"/>
      <c r="G363" s="11"/>
      <c r="H363" s="11"/>
      <c r="I363" s="11"/>
    </row>
    <row r="364">
      <c r="A364" s="11"/>
      <c r="B364" s="11"/>
      <c r="C364" s="11"/>
      <c r="D364" s="11"/>
      <c r="E364" s="11"/>
      <c r="F364" s="11"/>
      <c r="G364" s="11"/>
      <c r="H364" s="11"/>
      <c r="I364" s="11"/>
    </row>
    <row r="365">
      <c r="A365" s="11"/>
      <c r="B365" s="11"/>
      <c r="C365" s="11"/>
      <c r="D365" s="11"/>
      <c r="E365" s="11"/>
      <c r="F365" s="11"/>
      <c r="G365" s="11"/>
      <c r="H365" s="11"/>
      <c r="I365" s="11"/>
    </row>
    <row r="366">
      <c r="A366" s="11"/>
      <c r="B366" s="11"/>
      <c r="C366" s="11"/>
      <c r="D366" s="11"/>
      <c r="E366" s="11"/>
      <c r="F366" s="11"/>
      <c r="G366" s="11"/>
      <c r="H366" s="11"/>
      <c r="I366" s="11"/>
    </row>
    <row r="367">
      <c r="A367" s="11"/>
      <c r="B367" s="11"/>
      <c r="C367" s="11"/>
      <c r="D367" s="11"/>
      <c r="E367" s="11"/>
      <c r="F367" s="11"/>
      <c r="G367" s="11"/>
      <c r="H367" s="11"/>
      <c r="I367" s="11"/>
    </row>
    <row r="368">
      <c r="A368" s="11"/>
      <c r="B368" s="11"/>
      <c r="C368" s="11"/>
      <c r="D368" s="11"/>
      <c r="E368" s="11"/>
      <c r="F368" s="11"/>
      <c r="G368" s="11"/>
      <c r="H368" s="11"/>
      <c r="I368" s="11"/>
    </row>
    <row r="369">
      <c r="A369" s="11"/>
      <c r="B369" s="11"/>
      <c r="C369" s="11"/>
      <c r="D369" s="11"/>
      <c r="E369" s="11"/>
      <c r="F369" s="11"/>
      <c r="G369" s="11"/>
      <c r="H369" s="11"/>
      <c r="I369" s="11"/>
    </row>
    <row r="370">
      <c r="A370" s="11"/>
      <c r="B370" s="11"/>
      <c r="C370" s="11"/>
      <c r="D370" s="11"/>
      <c r="E370" s="11"/>
      <c r="F370" s="11"/>
      <c r="G370" s="11"/>
      <c r="H370" s="11"/>
      <c r="I370" s="11"/>
    </row>
    <row r="371">
      <c r="A371" s="11"/>
      <c r="B371" s="11"/>
      <c r="C371" s="11"/>
      <c r="D371" s="11"/>
      <c r="E371" s="11"/>
      <c r="F371" s="11"/>
      <c r="G371" s="11"/>
      <c r="H371" s="11"/>
      <c r="I371" s="11"/>
    </row>
    <row r="372">
      <c r="A372" s="11"/>
      <c r="B372" s="11"/>
      <c r="C372" s="11"/>
      <c r="D372" s="11"/>
      <c r="E372" s="11"/>
      <c r="F372" s="11"/>
      <c r="G372" s="11"/>
      <c r="H372" s="11"/>
      <c r="I372" s="11"/>
    </row>
    <row r="373">
      <c r="A373" s="11"/>
      <c r="B373" s="11"/>
      <c r="C373" s="11"/>
      <c r="D373" s="11"/>
      <c r="E373" s="11"/>
      <c r="F373" s="11"/>
      <c r="G373" s="11"/>
      <c r="H373" s="11"/>
      <c r="I373" s="11"/>
    </row>
    <row r="374">
      <c r="A374" s="11"/>
      <c r="B374" s="11"/>
      <c r="C374" s="11"/>
      <c r="D374" s="11"/>
      <c r="E374" s="11"/>
      <c r="F374" s="11"/>
      <c r="G374" s="11"/>
      <c r="H374" s="11"/>
      <c r="I374" s="11"/>
    </row>
    <row r="375">
      <c r="A375" s="11"/>
      <c r="B375" s="11"/>
      <c r="C375" s="11"/>
      <c r="D375" s="11"/>
      <c r="E375" s="11"/>
      <c r="F375" s="11"/>
      <c r="G375" s="11"/>
      <c r="H375" s="11"/>
      <c r="I375" s="11"/>
    </row>
    <row r="376">
      <c r="A376" s="11"/>
      <c r="B376" s="11"/>
      <c r="C376" s="11"/>
      <c r="D376" s="11"/>
      <c r="E376" s="11"/>
      <c r="F376" s="11"/>
      <c r="G376" s="11"/>
      <c r="H376" s="11"/>
      <c r="I376" s="11"/>
    </row>
    <row r="377">
      <c r="A377" s="11"/>
      <c r="B377" s="11"/>
      <c r="C377" s="11"/>
      <c r="D377" s="11"/>
      <c r="E377" s="11"/>
      <c r="F377" s="11"/>
      <c r="G377" s="11"/>
      <c r="H377" s="11"/>
      <c r="I377" s="11"/>
    </row>
    <row r="378">
      <c r="A378" s="11"/>
      <c r="B378" s="11"/>
      <c r="C378" s="11"/>
      <c r="D378" s="11"/>
      <c r="E378" s="11"/>
      <c r="F378" s="11"/>
      <c r="G378" s="11"/>
      <c r="H378" s="11"/>
      <c r="I378" s="11"/>
    </row>
    <row r="379">
      <c r="A379" s="11"/>
      <c r="B379" s="11"/>
      <c r="C379" s="11"/>
      <c r="D379" s="11"/>
      <c r="E379" s="11"/>
      <c r="F379" s="11"/>
      <c r="G379" s="11"/>
      <c r="H379" s="11"/>
      <c r="I379" s="11"/>
    </row>
    <row r="380">
      <c r="A380" s="11"/>
      <c r="B380" s="11"/>
      <c r="C380" s="11"/>
      <c r="D380" s="11"/>
      <c r="E380" s="11"/>
      <c r="F380" s="11"/>
      <c r="G380" s="11"/>
      <c r="H380" s="11"/>
      <c r="I380" s="11"/>
    </row>
    <row r="381">
      <c r="A381" s="11"/>
      <c r="B381" s="11"/>
      <c r="C381" s="11"/>
      <c r="D381" s="11"/>
      <c r="E381" s="11"/>
      <c r="F381" s="11"/>
      <c r="G381" s="11"/>
      <c r="H381" s="11"/>
      <c r="I381" s="11"/>
    </row>
    <row r="382">
      <c r="A382" s="11"/>
      <c r="B382" s="11"/>
      <c r="C382" s="11"/>
      <c r="D382" s="11"/>
      <c r="E382" s="11"/>
      <c r="F382" s="11"/>
      <c r="G382" s="11"/>
      <c r="H382" s="11"/>
      <c r="I382" s="11"/>
    </row>
    <row r="383">
      <c r="A383" s="11"/>
      <c r="B383" s="11"/>
      <c r="C383" s="11"/>
      <c r="D383" s="11"/>
      <c r="E383" s="11"/>
      <c r="F383" s="11"/>
      <c r="G383" s="11"/>
      <c r="H383" s="11"/>
      <c r="I383" s="11"/>
    </row>
    <row r="384">
      <c r="A384" s="11"/>
      <c r="B384" s="11"/>
      <c r="C384" s="11"/>
      <c r="D384" s="11"/>
      <c r="E384" s="11"/>
      <c r="F384" s="11"/>
      <c r="G384" s="11"/>
      <c r="H384" s="11"/>
      <c r="I384" s="11"/>
    </row>
    <row r="385">
      <c r="A385" s="11"/>
      <c r="B385" s="11"/>
      <c r="C385" s="11"/>
      <c r="D385" s="11"/>
      <c r="E385" s="11"/>
      <c r="F385" s="11"/>
      <c r="G385" s="11"/>
      <c r="H385" s="11"/>
      <c r="I385" s="11"/>
    </row>
    <row r="386">
      <c r="A386" s="11"/>
      <c r="B386" s="11"/>
      <c r="C386" s="11"/>
      <c r="D386" s="11"/>
      <c r="E386" s="11"/>
      <c r="F386" s="11"/>
      <c r="G386" s="11"/>
      <c r="H386" s="11"/>
      <c r="I386" s="11"/>
    </row>
    <row r="387">
      <c r="A387" s="11"/>
      <c r="B387" s="11"/>
      <c r="C387" s="11"/>
      <c r="D387" s="11"/>
      <c r="E387" s="11"/>
      <c r="F387" s="11"/>
      <c r="G387" s="11"/>
      <c r="H387" s="11"/>
      <c r="I387" s="11"/>
    </row>
    <row r="388">
      <c r="A388" s="11"/>
      <c r="B388" s="11"/>
      <c r="C388" s="11"/>
      <c r="D388" s="11"/>
      <c r="E388" s="11"/>
      <c r="F388" s="11"/>
      <c r="G388" s="11"/>
      <c r="H388" s="11"/>
      <c r="I388" s="11"/>
    </row>
    <row r="389">
      <c r="A389" s="11"/>
      <c r="B389" s="11"/>
      <c r="C389" s="11"/>
      <c r="D389" s="11"/>
      <c r="E389" s="11"/>
      <c r="F389" s="11"/>
      <c r="G389" s="11"/>
      <c r="H389" s="11"/>
      <c r="I389" s="11"/>
    </row>
    <row r="390">
      <c r="A390" s="11"/>
      <c r="B390" s="11"/>
      <c r="C390" s="11"/>
      <c r="D390" s="11"/>
      <c r="E390" s="11"/>
      <c r="F390" s="11"/>
      <c r="G390" s="11"/>
      <c r="H390" s="11"/>
      <c r="I390" s="11"/>
    </row>
    <row r="391">
      <c r="A391" s="11"/>
      <c r="B391" s="11"/>
      <c r="C391" s="11"/>
      <c r="D391" s="11"/>
      <c r="E391" s="11"/>
      <c r="F391" s="11"/>
      <c r="G391" s="11"/>
      <c r="H391" s="11"/>
      <c r="I391" s="11"/>
    </row>
    <row r="392">
      <c r="A392" s="11"/>
      <c r="B392" s="11"/>
      <c r="C392" s="11"/>
      <c r="D392" s="11"/>
      <c r="E392" s="11"/>
      <c r="F392" s="11"/>
      <c r="G392" s="11"/>
      <c r="H392" s="11"/>
      <c r="I392" s="11"/>
    </row>
    <row r="393">
      <c r="A393" s="11"/>
      <c r="B393" s="11"/>
      <c r="C393" s="11"/>
      <c r="D393" s="11"/>
      <c r="E393" s="11"/>
      <c r="F393" s="11"/>
      <c r="G393" s="11"/>
      <c r="H393" s="11"/>
      <c r="I393" s="11"/>
    </row>
    <row r="394">
      <c r="A394" s="11"/>
      <c r="B394" s="11"/>
      <c r="C394" s="11"/>
      <c r="D394" s="11"/>
      <c r="E394" s="11"/>
      <c r="F394" s="11"/>
      <c r="G394" s="11"/>
      <c r="H394" s="11"/>
      <c r="I394" s="11"/>
    </row>
    <row r="395">
      <c r="A395" s="11"/>
      <c r="B395" s="11"/>
      <c r="C395" s="11"/>
      <c r="D395" s="11"/>
      <c r="E395" s="11"/>
      <c r="F395" s="11"/>
      <c r="G395" s="11"/>
      <c r="H395" s="11"/>
      <c r="I395" s="11"/>
    </row>
    <row r="396">
      <c r="A396" s="11"/>
      <c r="B396" s="11"/>
      <c r="C396" s="11"/>
      <c r="D396" s="11"/>
      <c r="E396" s="11"/>
      <c r="F396" s="11"/>
      <c r="G396" s="11"/>
      <c r="H396" s="11"/>
      <c r="I396" s="11"/>
    </row>
    <row r="397">
      <c r="A397" s="11"/>
      <c r="B397" s="11"/>
      <c r="C397" s="11"/>
      <c r="D397" s="11"/>
      <c r="E397" s="11"/>
      <c r="F397" s="11"/>
      <c r="G397" s="11"/>
      <c r="H397" s="11"/>
      <c r="I397" s="11"/>
    </row>
    <row r="398">
      <c r="A398" s="11"/>
      <c r="B398" s="11"/>
      <c r="C398" s="11"/>
      <c r="D398" s="11"/>
      <c r="E398" s="11"/>
      <c r="F398" s="11"/>
      <c r="G398" s="11"/>
      <c r="H398" s="11"/>
      <c r="I398" s="11"/>
    </row>
    <row r="399">
      <c r="A399" s="11"/>
      <c r="B399" s="11"/>
      <c r="C399" s="11"/>
      <c r="D399" s="11"/>
      <c r="E399" s="11"/>
      <c r="F399" s="11"/>
      <c r="G399" s="11"/>
      <c r="H399" s="11"/>
      <c r="I399" s="11"/>
    </row>
    <row r="400">
      <c r="A400" s="11"/>
      <c r="B400" s="11"/>
      <c r="C400" s="11"/>
      <c r="D400" s="11"/>
      <c r="E400" s="11"/>
      <c r="F400" s="11"/>
      <c r="G400" s="11"/>
      <c r="H400" s="11"/>
      <c r="I400" s="11"/>
    </row>
    <row r="401">
      <c r="A401" s="11"/>
      <c r="B401" s="11"/>
      <c r="C401" s="11"/>
      <c r="D401" s="11"/>
      <c r="E401" s="11"/>
      <c r="F401" s="11"/>
      <c r="G401" s="11"/>
      <c r="H401" s="11"/>
      <c r="I401" s="11"/>
    </row>
    <row r="402">
      <c r="A402" s="11"/>
      <c r="B402" s="11"/>
      <c r="C402" s="11"/>
      <c r="D402" s="11"/>
      <c r="E402" s="11"/>
      <c r="F402" s="11"/>
      <c r="G402" s="11"/>
      <c r="H402" s="11"/>
      <c r="I402" s="11"/>
    </row>
    <row r="403">
      <c r="A403" s="11"/>
      <c r="B403" s="11"/>
      <c r="C403" s="11"/>
      <c r="D403" s="11"/>
      <c r="E403" s="11"/>
      <c r="F403" s="11"/>
      <c r="G403" s="11"/>
      <c r="H403" s="11"/>
      <c r="I403" s="11"/>
    </row>
    <row r="404">
      <c r="A404" s="11"/>
      <c r="B404" s="11"/>
      <c r="C404" s="11"/>
      <c r="D404" s="11"/>
      <c r="E404" s="11"/>
      <c r="F404" s="11"/>
      <c r="G404" s="11"/>
      <c r="H404" s="11"/>
      <c r="I404" s="11"/>
    </row>
    <row r="405">
      <c r="A405" s="11"/>
      <c r="B405" s="11"/>
      <c r="C405" s="11"/>
      <c r="D405" s="11"/>
      <c r="E405" s="11"/>
      <c r="F405" s="11"/>
      <c r="G405" s="11"/>
      <c r="H405" s="11"/>
      <c r="I405" s="11"/>
    </row>
    <row r="406">
      <c r="A406" s="11"/>
      <c r="B406" s="11"/>
      <c r="C406" s="11"/>
      <c r="D406" s="11"/>
      <c r="E406" s="11"/>
      <c r="F406" s="11"/>
      <c r="G406" s="11"/>
      <c r="H406" s="11"/>
      <c r="I406" s="11"/>
    </row>
    <row r="407">
      <c r="A407" s="11"/>
      <c r="B407" s="11"/>
      <c r="C407" s="11"/>
      <c r="D407" s="11"/>
      <c r="E407" s="11"/>
      <c r="F407" s="11"/>
      <c r="G407" s="11"/>
      <c r="H407" s="11"/>
      <c r="I407" s="11"/>
    </row>
    <row r="408">
      <c r="A408" s="11"/>
      <c r="B408" s="11"/>
      <c r="C408" s="11"/>
      <c r="D408" s="11"/>
      <c r="E408" s="11"/>
      <c r="F408" s="11"/>
      <c r="G408" s="11"/>
      <c r="H408" s="11"/>
      <c r="I408" s="11"/>
    </row>
    <row r="409">
      <c r="A409" s="11"/>
      <c r="B409" s="11"/>
      <c r="C409" s="11"/>
      <c r="D409" s="11"/>
      <c r="E409" s="11"/>
      <c r="F409" s="11"/>
      <c r="G409" s="11"/>
      <c r="H409" s="11"/>
      <c r="I409" s="11"/>
    </row>
    <row r="410">
      <c r="A410" s="11"/>
      <c r="B410" s="11"/>
      <c r="C410" s="11"/>
      <c r="D410" s="11"/>
      <c r="E410" s="11"/>
      <c r="F410" s="11"/>
      <c r="G410" s="11"/>
      <c r="H410" s="11"/>
      <c r="I410" s="11"/>
    </row>
    <row r="411">
      <c r="A411" s="11"/>
      <c r="B411" s="11"/>
      <c r="C411" s="11"/>
      <c r="D411" s="11"/>
      <c r="E411" s="11"/>
      <c r="F411" s="11"/>
      <c r="G411" s="11"/>
      <c r="H411" s="11"/>
      <c r="I411" s="11"/>
    </row>
    <row r="412">
      <c r="A412" s="11"/>
      <c r="B412" s="11"/>
      <c r="C412" s="11"/>
      <c r="D412" s="11"/>
      <c r="E412" s="11"/>
      <c r="F412" s="11"/>
      <c r="G412" s="11"/>
      <c r="H412" s="11"/>
      <c r="I412" s="11"/>
    </row>
    <row r="413">
      <c r="A413" s="11"/>
      <c r="B413" s="11"/>
      <c r="C413" s="11"/>
      <c r="D413" s="11"/>
      <c r="E413" s="11"/>
      <c r="F413" s="11"/>
      <c r="G413" s="11"/>
      <c r="H413" s="11"/>
      <c r="I413" s="11"/>
    </row>
    <row r="414">
      <c r="A414" s="11"/>
      <c r="B414" s="11"/>
      <c r="C414" s="11"/>
      <c r="D414" s="11"/>
      <c r="E414" s="11"/>
      <c r="F414" s="11"/>
      <c r="G414" s="11"/>
      <c r="H414" s="11"/>
      <c r="I414" s="11"/>
    </row>
    <row r="415">
      <c r="A415" s="11"/>
      <c r="B415" s="11"/>
      <c r="C415" s="11"/>
      <c r="D415" s="11"/>
      <c r="E415" s="11"/>
      <c r="F415" s="11"/>
      <c r="G415" s="11"/>
      <c r="H415" s="11"/>
      <c r="I415" s="11"/>
    </row>
    <row r="416">
      <c r="A416" s="11"/>
      <c r="B416" s="11"/>
      <c r="C416" s="11"/>
      <c r="D416" s="11"/>
      <c r="E416" s="11"/>
      <c r="F416" s="11"/>
      <c r="G416" s="11"/>
      <c r="H416" s="11"/>
      <c r="I416" s="11"/>
    </row>
    <row r="417">
      <c r="A417" s="11"/>
      <c r="B417" s="11"/>
      <c r="C417" s="11"/>
      <c r="D417" s="11"/>
      <c r="E417" s="11"/>
      <c r="F417" s="11"/>
      <c r="G417" s="11"/>
      <c r="H417" s="11"/>
      <c r="I417" s="11"/>
    </row>
    <row r="418">
      <c r="A418" s="11"/>
      <c r="B418" s="11"/>
      <c r="C418" s="11"/>
      <c r="D418" s="11"/>
      <c r="E418" s="11"/>
      <c r="F418" s="11"/>
      <c r="G418" s="11"/>
      <c r="H418" s="11"/>
      <c r="I418" s="11"/>
    </row>
    <row r="419">
      <c r="A419" s="11"/>
      <c r="B419" s="11"/>
      <c r="C419" s="11"/>
      <c r="D419" s="11"/>
      <c r="E419" s="11"/>
      <c r="F419" s="11"/>
      <c r="G419" s="11"/>
      <c r="H419" s="11"/>
      <c r="I419" s="11"/>
    </row>
    <row r="420">
      <c r="A420" s="11"/>
      <c r="B420" s="11"/>
      <c r="C420" s="11"/>
      <c r="D420" s="11"/>
      <c r="E420" s="11"/>
      <c r="F420" s="11"/>
      <c r="G420" s="11"/>
      <c r="H420" s="11"/>
      <c r="I420" s="11"/>
    </row>
    <row r="421">
      <c r="A421" s="11"/>
      <c r="B421" s="11"/>
      <c r="C421" s="11"/>
      <c r="D421" s="11"/>
      <c r="E421" s="11"/>
      <c r="F421" s="11"/>
      <c r="G421" s="11"/>
      <c r="H421" s="11"/>
      <c r="I421" s="11"/>
    </row>
    <row r="422">
      <c r="A422" s="11"/>
      <c r="B422" s="11"/>
      <c r="C422" s="11"/>
      <c r="D422" s="11"/>
      <c r="E422" s="11"/>
      <c r="F422" s="11"/>
      <c r="G422" s="11"/>
      <c r="H422" s="11"/>
      <c r="I422" s="11"/>
    </row>
    <row r="423">
      <c r="A423" s="11"/>
      <c r="B423" s="11"/>
      <c r="C423" s="11"/>
      <c r="D423" s="11"/>
      <c r="E423" s="11"/>
      <c r="F423" s="11"/>
      <c r="G423" s="11"/>
      <c r="H423" s="11"/>
      <c r="I423" s="11"/>
    </row>
    <row r="424">
      <c r="A424" s="11"/>
      <c r="B424" s="11"/>
      <c r="C424" s="11"/>
      <c r="D424" s="11"/>
      <c r="E424" s="11"/>
      <c r="F424" s="11"/>
      <c r="G424" s="11"/>
      <c r="H424" s="11"/>
      <c r="I424" s="11"/>
    </row>
    <row r="425">
      <c r="A425" s="11"/>
      <c r="B425" s="11"/>
      <c r="C425" s="11"/>
      <c r="D425" s="11"/>
      <c r="E425" s="11"/>
      <c r="F425" s="11"/>
      <c r="G425" s="11"/>
      <c r="H425" s="11"/>
      <c r="I425" s="11"/>
    </row>
    <row r="426">
      <c r="A426" s="11"/>
      <c r="B426" s="11"/>
      <c r="C426" s="11"/>
      <c r="D426" s="11"/>
      <c r="E426" s="11"/>
      <c r="F426" s="11"/>
      <c r="G426" s="11"/>
      <c r="H426" s="11"/>
      <c r="I426" s="11"/>
    </row>
    <row r="427">
      <c r="A427" s="11"/>
      <c r="B427" s="11"/>
      <c r="C427" s="11"/>
      <c r="D427" s="11"/>
      <c r="E427" s="11"/>
      <c r="F427" s="11"/>
      <c r="G427" s="11"/>
      <c r="H427" s="11"/>
      <c r="I427" s="11"/>
    </row>
    <row r="428">
      <c r="A428" s="11"/>
      <c r="B428" s="11"/>
      <c r="C428" s="11"/>
      <c r="D428" s="11"/>
      <c r="E428" s="11"/>
      <c r="F428" s="11"/>
      <c r="G428" s="11"/>
      <c r="H428" s="11"/>
      <c r="I428" s="11"/>
    </row>
    <row r="429">
      <c r="A429" s="11"/>
      <c r="B429" s="11"/>
      <c r="C429" s="11"/>
      <c r="D429" s="11"/>
      <c r="E429" s="11"/>
      <c r="F429" s="11"/>
      <c r="G429" s="11"/>
      <c r="H429" s="11"/>
      <c r="I429" s="11"/>
    </row>
    <row r="430">
      <c r="A430" s="11"/>
      <c r="B430" s="11"/>
      <c r="C430" s="11"/>
      <c r="D430" s="11"/>
      <c r="E430" s="11"/>
      <c r="F430" s="11"/>
      <c r="G430" s="11"/>
      <c r="H430" s="11"/>
      <c r="I430" s="11"/>
    </row>
    <row r="431">
      <c r="A431" s="11"/>
      <c r="B431" s="11"/>
      <c r="C431" s="11"/>
      <c r="D431" s="11"/>
      <c r="E431" s="11"/>
      <c r="F431" s="11"/>
      <c r="G431" s="11"/>
      <c r="H431" s="11"/>
      <c r="I431" s="11"/>
    </row>
    <row r="432">
      <c r="A432" s="11"/>
      <c r="B432" s="11"/>
      <c r="C432" s="11"/>
      <c r="D432" s="11"/>
      <c r="E432" s="11"/>
      <c r="F432" s="11"/>
      <c r="G432" s="11"/>
      <c r="H432" s="11"/>
      <c r="I432" s="11"/>
    </row>
    <row r="433">
      <c r="A433" s="11"/>
      <c r="B433" s="11"/>
      <c r="C433" s="11"/>
      <c r="D433" s="11"/>
      <c r="E433" s="11"/>
      <c r="F433" s="11"/>
      <c r="G433" s="11"/>
      <c r="H433" s="11"/>
      <c r="I433" s="11"/>
    </row>
    <row r="434">
      <c r="A434" s="11"/>
      <c r="B434" s="11"/>
      <c r="C434" s="11"/>
      <c r="D434" s="11"/>
      <c r="E434" s="11"/>
      <c r="F434" s="11"/>
      <c r="G434" s="11"/>
      <c r="H434" s="11"/>
      <c r="I434" s="11"/>
    </row>
    <row r="435">
      <c r="A435" s="11"/>
      <c r="B435" s="11"/>
      <c r="C435" s="11"/>
      <c r="D435" s="11"/>
      <c r="E435" s="11"/>
      <c r="F435" s="11"/>
      <c r="G435" s="11"/>
      <c r="H435" s="11"/>
      <c r="I435" s="11"/>
    </row>
    <row r="436">
      <c r="A436" s="11"/>
      <c r="B436" s="11"/>
      <c r="C436" s="11"/>
      <c r="D436" s="11"/>
      <c r="E436" s="11"/>
      <c r="F436" s="11"/>
      <c r="G436" s="11"/>
      <c r="H436" s="11"/>
      <c r="I436" s="11"/>
    </row>
    <row r="437">
      <c r="A437" s="11"/>
      <c r="B437" s="11"/>
      <c r="C437" s="11"/>
      <c r="D437" s="11"/>
      <c r="E437" s="11"/>
      <c r="F437" s="11"/>
      <c r="G437" s="11"/>
      <c r="H437" s="11"/>
      <c r="I437" s="11"/>
    </row>
    <row r="438">
      <c r="A438" s="11"/>
      <c r="B438" s="11"/>
      <c r="C438" s="11"/>
      <c r="D438" s="11"/>
      <c r="E438" s="11"/>
      <c r="F438" s="11"/>
      <c r="G438" s="11"/>
      <c r="H438" s="11"/>
      <c r="I438" s="11"/>
    </row>
    <row r="439">
      <c r="A439" s="11"/>
      <c r="B439" s="11"/>
      <c r="C439" s="11"/>
      <c r="D439" s="11"/>
      <c r="E439" s="11"/>
      <c r="F439" s="11"/>
      <c r="G439" s="11"/>
      <c r="H439" s="11"/>
      <c r="I439" s="11"/>
    </row>
    <row r="440">
      <c r="A440" s="11"/>
      <c r="B440" s="11"/>
      <c r="C440" s="11"/>
      <c r="D440" s="11"/>
      <c r="E440" s="11"/>
      <c r="F440" s="11"/>
      <c r="G440" s="11"/>
      <c r="H440" s="11"/>
      <c r="I440" s="11"/>
    </row>
    <row r="441">
      <c r="A441" s="11"/>
      <c r="B441" s="11"/>
      <c r="C441" s="11"/>
      <c r="D441" s="11"/>
      <c r="E441" s="11"/>
      <c r="F441" s="11"/>
      <c r="G441" s="11"/>
      <c r="H441" s="11"/>
      <c r="I441" s="11"/>
    </row>
    <row r="442">
      <c r="A442" s="11"/>
      <c r="B442" s="11"/>
      <c r="C442" s="11"/>
      <c r="D442" s="11"/>
      <c r="E442" s="11"/>
      <c r="F442" s="11"/>
      <c r="G442" s="11"/>
      <c r="H442" s="11"/>
      <c r="I442" s="11"/>
    </row>
    <row r="443">
      <c r="A443" s="11"/>
      <c r="B443" s="11"/>
      <c r="C443" s="11"/>
      <c r="D443" s="11"/>
      <c r="E443" s="11"/>
      <c r="F443" s="11"/>
      <c r="G443" s="11"/>
      <c r="H443" s="11"/>
      <c r="I443" s="11"/>
    </row>
    <row r="444">
      <c r="A444" s="11"/>
      <c r="B444" s="11"/>
      <c r="C444" s="11"/>
      <c r="D444" s="11"/>
      <c r="E444" s="11"/>
      <c r="F444" s="11"/>
      <c r="G444" s="11"/>
      <c r="H444" s="11"/>
      <c r="I444" s="11"/>
    </row>
    <row r="445">
      <c r="A445" s="11"/>
      <c r="B445" s="11"/>
      <c r="C445" s="11"/>
      <c r="D445" s="11"/>
      <c r="E445" s="11"/>
      <c r="F445" s="11"/>
      <c r="G445" s="11"/>
      <c r="H445" s="11"/>
      <c r="I445" s="11"/>
    </row>
    <row r="446">
      <c r="A446" s="11"/>
      <c r="B446" s="11"/>
      <c r="C446" s="11"/>
      <c r="D446" s="11"/>
      <c r="E446" s="11"/>
      <c r="F446" s="11"/>
      <c r="G446" s="11"/>
      <c r="H446" s="11"/>
      <c r="I446" s="11"/>
    </row>
    <row r="447">
      <c r="A447" s="11"/>
      <c r="B447" s="11"/>
      <c r="C447" s="11"/>
      <c r="D447" s="11"/>
      <c r="E447" s="11"/>
      <c r="F447" s="11"/>
      <c r="G447" s="11"/>
      <c r="H447" s="11"/>
      <c r="I447" s="11"/>
    </row>
    <row r="448">
      <c r="A448" s="11"/>
      <c r="B448" s="11"/>
      <c r="C448" s="11"/>
      <c r="D448" s="11"/>
      <c r="E448" s="11"/>
      <c r="F448" s="11"/>
      <c r="G448" s="11"/>
      <c r="H448" s="11"/>
      <c r="I448" s="11"/>
    </row>
    <row r="449">
      <c r="A449" s="11"/>
      <c r="B449" s="11"/>
      <c r="C449" s="11"/>
      <c r="D449" s="11"/>
      <c r="E449" s="11"/>
      <c r="F449" s="11"/>
      <c r="G449" s="11"/>
      <c r="H449" s="11"/>
      <c r="I449" s="11"/>
    </row>
    <row r="450">
      <c r="A450" s="11"/>
      <c r="B450" s="11"/>
      <c r="C450" s="11"/>
      <c r="D450" s="11"/>
      <c r="E450" s="11"/>
      <c r="F450" s="11"/>
      <c r="G450" s="11"/>
      <c r="H450" s="11"/>
      <c r="I450" s="11"/>
    </row>
    <row r="451">
      <c r="A451" s="11"/>
      <c r="B451" s="11"/>
      <c r="C451" s="11"/>
      <c r="D451" s="11"/>
      <c r="E451" s="11"/>
      <c r="F451" s="11"/>
      <c r="G451" s="11"/>
      <c r="H451" s="11"/>
      <c r="I451" s="11"/>
    </row>
    <row r="452">
      <c r="A452" s="11"/>
      <c r="B452" s="11"/>
      <c r="C452" s="11"/>
      <c r="D452" s="11"/>
      <c r="E452" s="11"/>
      <c r="F452" s="11"/>
      <c r="G452" s="11"/>
      <c r="H452" s="11"/>
      <c r="I452" s="11"/>
    </row>
    <row r="453">
      <c r="A453" s="11"/>
      <c r="B453" s="11"/>
      <c r="C453" s="11"/>
      <c r="D453" s="11"/>
      <c r="E453" s="11"/>
      <c r="F453" s="11"/>
      <c r="G453" s="11"/>
      <c r="H453" s="11"/>
      <c r="I453" s="11"/>
    </row>
    <row r="454">
      <c r="A454" s="11"/>
      <c r="B454" s="11"/>
      <c r="C454" s="11"/>
      <c r="D454" s="11"/>
      <c r="E454" s="11"/>
      <c r="F454" s="11"/>
      <c r="G454" s="11"/>
      <c r="H454" s="11"/>
      <c r="I454" s="11"/>
    </row>
    <row r="455">
      <c r="A455" s="11"/>
      <c r="B455" s="11"/>
      <c r="C455" s="11"/>
      <c r="D455" s="11"/>
      <c r="E455" s="11"/>
      <c r="F455" s="11"/>
      <c r="G455" s="11"/>
      <c r="H455" s="11"/>
      <c r="I455" s="11"/>
    </row>
    <row r="456">
      <c r="A456" s="11"/>
      <c r="B456" s="11"/>
      <c r="C456" s="11"/>
      <c r="D456" s="11"/>
      <c r="E456" s="11"/>
      <c r="F456" s="11"/>
      <c r="G456" s="11"/>
      <c r="H456" s="11"/>
      <c r="I456" s="11"/>
    </row>
    <row r="457">
      <c r="A457" s="11"/>
      <c r="B457" s="11"/>
      <c r="C457" s="11"/>
      <c r="D457" s="11"/>
      <c r="E457" s="11"/>
      <c r="F457" s="11"/>
      <c r="G457" s="11"/>
      <c r="H457" s="11"/>
      <c r="I457" s="11"/>
    </row>
    <row r="458">
      <c r="A458" s="11"/>
      <c r="B458" s="11"/>
      <c r="C458" s="11"/>
      <c r="D458" s="11"/>
      <c r="E458" s="11"/>
      <c r="F458" s="11"/>
      <c r="G458" s="11"/>
      <c r="H458" s="11"/>
      <c r="I458" s="11"/>
    </row>
    <row r="459">
      <c r="A459" s="11"/>
      <c r="B459" s="11"/>
      <c r="C459" s="11"/>
      <c r="D459" s="11"/>
      <c r="E459" s="11"/>
      <c r="F459" s="11"/>
      <c r="G459" s="11"/>
      <c r="H459" s="11"/>
      <c r="I459" s="11"/>
    </row>
    <row r="460">
      <c r="A460" s="11"/>
      <c r="B460" s="11"/>
      <c r="C460" s="11"/>
      <c r="D460" s="11"/>
      <c r="E460" s="11"/>
      <c r="F460" s="11"/>
      <c r="G460" s="11"/>
      <c r="H460" s="11"/>
      <c r="I460" s="11"/>
    </row>
    <row r="461">
      <c r="A461" s="11"/>
      <c r="B461" s="11"/>
      <c r="C461" s="11"/>
      <c r="D461" s="11"/>
      <c r="E461" s="11"/>
      <c r="F461" s="11"/>
      <c r="G461" s="11"/>
      <c r="H461" s="11"/>
      <c r="I461" s="11"/>
    </row>
    <row r="462">
      <c r="A462" s="11"/>
      <c r="B462" s="11"/>
      <c r="C462" s="11"/>
      <c r="D462" s="11"/>
      <c r="E462" s="11"/>
      <c r="F462" s="11"/>
      <c r="G462" s="11"/>
      <c r="H462" s="11"/>
      <c r="I462" s="11"/>
    </row>
    <row r="463">
      <c r="A463" s="11"/>
      <c r="B463" s="11"/>
      <c r="C463" s="11"/>
      <c r="D463" s="11"/>
      <c r="E463" s="11"/>
      <c r="F463" s="11"/>
      <c r="G463" s="11"/>
      <c r="H463" s="11"/>
      <c r="I463" s="11"/>
    </row>
    <row r="464">
      <c r="A464" s="11"/>
      <c r="B464" s="11"/>
      <c r="C464" s="11"/>
      <c r="D464" s="11"/>
      <c r="E464" s="11"/>
      <c r="F464" s="11"/>
      <c r="G464" s="11"/>
      <c r="H464" s="11"/>
      <c r="I464" s="11"/>
    </row>
    <row r="465">
      <c r="A465" s="11"/>
      <c r="B465" s="11"/>
      <c r="C465" s="11"/>
      <c r="D465" s="11"/>
      <c r="E465" s="11"/>
      <c r="F465" s="11"/>
      <c r="G465" s="11"/>
      <c r="H465" s="11"/>
      <c r="I465" s="11"/>
    </row>
    <row r="466">
      <c r="A466" s="11"/>
      <c r="B466" s="11"/>
      <c r="C466" s="11"/>
      <c r="D466" s="11"/>
      <c r="E466" s="11"/>
      <c r="F466" s="11"/>
      <c r="G466" s="11"/>
      <c r="H466" s="11"/>
      <c r="I466" s="11"/>
    </row>
    <row r="467">
      <c r="A467" s="11"/>
      <c r="B467" s="11"/>
      <c r="C467" s="11"/>
      <c r="D467" s="11"/>
      <c r="E467" s="11"/>
      <c r="F467" s="11"/>
      <c r="G467" s="11"/>
      <c r="H467" s="11"/>
      <c r="I467" s="11"/>
    </row>
    <row r="468">
      <c r="A468" s="11"/>
      <c r="B468" s="11"/>
      <c r="C468" s="11"/>
      <c r="D468" s="11"/>
      <c r="E468" s="11"/>
      <c r="F468" s="11"/>
      <c r="G468" s="11"/>
      <c r="H468" s="11"/>
      <c r="I468" s="11"/>
    </row>
    <row r="469">
      <c r="A469" s="11"/>
      <c r="B469" s="11"/>
      <c r="C469" s="11"/>
      <c r="D469" s="11"/>
      <c r="E469" s="11"/>
      <c r="F469" s="11"/>
      <c r="G469" s="11"/>
      <c r="H469" s="11"/>
      <c r="I469" s="11"/>
    </row>
    <row r="470">
      <c r="A470" s="11"/>
      <c r="B470" s="11"/>
      <c r="C470" s="11"/>
      <c r="D470" s="11"/>
      <c r="E470" s="11"/>
      <c r="F470" s="11"/>
      <c r="G470" s="11"/>
      <c r="H470" s="11"/>
      <c r="I470" s="11"/>
    </row>
    <row r="471">
      <c r="A471" s="11"/>
      <c r="B471" s="11"/>
      <c r="C471" s="11"/>
      <c r="D471" s="11"/>
      <c r="E471" s="11"/>
      <c r="F471" s="11"/>
      <c r="G471" s="11"/>
      <c r="H471" s="11"/>
      <c r="I471" s="11"/>
    </row>
    <row r="472">
      <c r="A472" s="11"/>
      <c r="B472" s="11"/>
      <c r="C472" s="11"/>
      <c r="D472" s="11"/>
      <c r="E472" s="11"/>
      <c r="F472" s="11"/>
      <c r="G472" s="11"/>
      <c r="H472" s="11"/>
      <c r="I472" s="11"/>
    </row>
    <row r="473">
      <c r="A473" s="11"/>
      <c r="B473" s="11"/>
      <c r="C473" s="11"/>
      <c r="D473" s="11"/>
      <c r="E473" s="11"/>
      <c r="F473" s="11"/>
      <c r="G473" s="11"/>
      <c r="H473" s="11"/>
      <c r="I473" s="11"/>
    </row>
    <row r="474">
      <c r="A474" s="11"/>
      <c r="B474" s="11"/>
      <c r="C474" s="11"/>
      <c r="D474" s="11"/>
      <c r="E474" s="11"/>
      <c r="F474" s="11"/>
      <c r="G474" s="11"/>
      <c r="H474" s="11"/>
      <c r="I474" s="11"/>
    </row>
    <row r="475">
      <c r="A475" s="11"/>
      <c r="B475" s="11"/>
      <c r="C475" s="11"/>
      <c r="D475" s="11"/>
      <c r="E475" s="11"/>
      <c r="F475" s="11"/>
      <c r="G475" s="11"/>
      <c r="H475" s="11"/>
      <c r="I475" s="11"/>
    </row>
    <row r="476">
      <c r="A476" s="11"/>
      <c r="B476" s="11"/>
      <c r="C476" s="11"/>
      <c r="D476" s="11"/>
      <c r="E476" s="11"/>
      <c r="F476" s="11"/>
      <c r="G476" s="11"/>
      <c r="H476" s="11"/>
      <c r="I476" s="11"/>
    </row>
    <row r="477">
      <c r="A477" s="11"/>
      <c r="B477" s="11"/>
      <c r="C477" s="11"/>
      <c r="D477" s="11"/>
      <c r="E477" s="11"/>
      <c r="F477" s="11"/>
      <c r="G477" s="11"/>
      <c r="H477" s="11"/>
      <c r="I477" s="11"/>
    </row>
    <row r="478">
      <c r="A478" s="11"/>
      <c r="B478" s="11"/>
      <c r="C478" s="11"/>
      <c r="D478" s="11"/>
      <c r="E478" s="11"/>
      <c r="F478" s="11"/>
      <c r="G478" s="11"/>
      <c r="H478" s="11"/>
      <c r="I478" s="11"/>
    </row>
    <row r="479">
      <c r="A479" s="11"/>
      <c r="B479" s="11"/>
      <c r="C479" s="11"/>
      <c r="D479" s="11"/>
      <c r="E479" s="11"/>
      <c r="F479" s="11"/>
      <c r="G479" s="11"/>
      <c r="H479" s="11"/>
      <c r="I479" s="11"/>
    </row>
    <row r="480">
      <c r="A480" s="11"/>
      <c r="B480" s="11"/>
      <c r="C480" s="11"/>
      <c r="D480" s="11"/>
      <c r="E480" s="11"/>
      <c r="F480" s="11"/>
      <c r="G480" s="11"/>
      <c r="H480" s="11"/>
      <c r="I480" s="11"/>
    </row>
    <row r="481">
      <c r="A481" s="11"/>
      <c r="B481" s="11"/>
      <c r="C481" s="11"/>
      <c r="D481" s="11"/>
      <c r="E481" s="11"/>
      <c r="F481" s="11"/>
      <c r="G481" s="11"/>
      <c r="H481" s="11"/>
      <c r="I481" s="11"/>
    </row>
    <row r="482">
      <c r="A482" s="11"/>
      <c r="B482" s="11"/>
      <c r="C482" s="11"/>
      <c r="D482" s="11"/>
      <c r="E482" s="11"/>
      <c r="F482" s="11"/>
      <c r="G482" s="11"/>
      <c r="H482" s="11"/>
      <c r="I482" s="11"/>
    </row>
    <row r="483">
      <c r="A483" s="11"/>
      <c r="B483" s="11"/>
      <c r="C483" s="11"/>
      <c r="D483" s="11"/>
      <c r="E483" s="11"/>
      <c r="F483" s="11"/>
      <c r="G483" s="11"/>
      <c r="H483" s="11"/>
      <c r="I483" s="11"/>
    </row>
    <row r="484">
      <c r="A484" s="11"/>
      <c r="B484" s="11"/>
      <c r="C484" s="11"/>
      <c r="D484" s="11"/>
      <c r="E484" s="11"/>
      <c r="F484" s="11"/>
      <c r="G484" s="11"/>
      <c r="H484" s="11"/>
      <c r="I484" s="11"/>
    </row>
    <row r="485">
      <c r="A485" s="11"/>
      <c r="B485" s="11"/>
      <c r="C485" s="11"/>
      <c r="D485" s="11"/>
      <c r="E485" s="11"/>
      <c r="F485" s="11"/>
      <c r="G485" s="11"/>
      <c r="H485" s="11"/>
      <c r="I485" s="11"/>
    </row>
    <row r="486">
      <c r="A486" s="11"/>
      <c r="B486" s="11"/>
      <c r="C486" s="11"/>
      <c r="D486" s="11"/>
      <c r="E486" s="11"/>
      <c r="F486" s="11"/>
      <c r="G486" s="11"/>
      <c r="H486" s="11"/>
      <c r="I486" s="11"/>
    </row>
    <row r="487">
      <c r="A487" s="11"/>
      <c r="B487" s="11"/>
      <c r="C487" s="11"/>
      <c r="D487" s="11"/>
      <c r="E487" s="11"/>
      <c r="F487" s="11"/>
      <c r="G487" s="11"/>
      <c r="H487" s="11"/>
      <c r="I487" s="11"/>
    </row>
    <row r="488">
      <c r="A488" s="11"/>
      <c r="B488" s="11"/>
      <c r="C488" s="11"/>
      <c r="D488" s="11"/>
      <c r="E488" s="11"/>
      <c r="F488" s="11"/>
      <c r="G488" s="11"/>
      <c r="H488" s="11"/>
      <c r="I488" s="11"/>
    </row>
    <row r="489">
      <c r="A489" s="11"/>
      <c r="B489" s="11"/>
      <c r="C489" s="11"/>
      <c r="D489" s="11"/>
      <c r="E489" s="11"/>
      <c r="F489" s="11"/>
      <c r="G489" s="11"/>
      <c r="H489" s="11"/>
      <c r="I489" s="11"/>
    </row>
    <row r="490">
      <c r="A490" s="11"/>
      <c r="B490" s="11"/>
      <c r="C490" s="11"/>
      <c r="D490" s="11"/>
      <c r="E490" s="11"/>
      <c r="F490" s="11"/>
      <c r="G490" s="11"/>
      <c r="H490" s="11"/>
      <c r="I490" s="11"/>
    </row>
    <row r="491">
      <c r="A491" s="11"/>
      <c r="B491" s="11"/>
      <c r="C491" s="11"/>
      <c r="D491" s="11"/>
      <c r="E491" s="11"/>
      <c r="F491" s="11"/>
      <c r="G491" s="11"/>
      <c r="H491" s="11"/>
      <c r="I491" s="11"/>
    </row>
    <row r="492">
      <c r="A492" s="11"/>
      <c r="B492" s="11"/>
      <c r="C492" s="11"/>
      <c r="D492" s="11"/>
      <c r="E492" s="11"/>
      <c r="F492" s="11"/>
      <c r="G492" s="11"/>
      <c r="H492" s="11"/>
      <c r="I492" s="11"/>
    </row>
    <row r="493">
      <c r="A493" s="11"/>
      <c r="B493" s="11"/>
      <c r="C493" s="11"/>
      <c r="D493" s="11"/>
      <c r="E493" s="11"/>
      <c r="F493" s="11"/>
      <c r="G493" s="11"/>
      <c r="H493" s="11"/>
      <c r="I493" s="11"/>
    </row>
    <row r="494">
      <c r="A494" s="11"/>
      <c r="B494" s="11"/>
      <c r="C494" s="11"/>
      <c r="D494" s="11"/>
      <c r="E494" s="11"/>
      <c r="F494" s="11"/>
      <c r="G494" s="11"/>
      <c r="H494" s="11"/>
      <c r="I494" s="11"/>
    </row>
    <row r="495">
      <c r="A495" s="11"/>
      <c r="B495" s="11"/>
      <c r="C495" s="11"/>
      <c r="D495" s="11"/>
      <c r="E495" s="11"/>
      <c r="F495" s="11"/>
      <c r="G495" s="11"/>
      <c r="H495" s="11"/>
      <c r="I495" s="11"/>
    </row>
    <row r="496">
      <c r="A496" s="11"/>
      <c r="B496" s="11"/>
      <c r="C496" s="11"/>
      <c r="D496" s="11"/>
      <c r="E496" s="11"/>
      <c r="F496" s="11"/>
      <c r="G496" s="11"/>
      <c r="H496" s="11"/>
      <c r="I496" s="11"/>
    </row>
    <row r="497">
      <c r="A497" s="11"/>
      <c r="B497" s="11"/>
      <c r="C497" s="11"/>
      <c r="D497" s="11"/>
      <c r="E497" s="11"/>
      <c r="F497" s="11"/>
      <c r="G497" s="11"/>
      <c r="H497" s="11"/>
      <c r="I497" s="11"/>
    </row>
    <row r="498">
      <c r="A498" s="11"/>
      <c r="B498" s="11"/>
      <c r="C498" s="11"/>
      <c r="D498" s="11"/>
      <c r="E498" s="11"/>
      <c r="F498" s="11"/>
      <c r="G498" s="11"/>
      <c r="H498" s="11"/>
      <c r="I498" s="11"/>
    </row>
    <row r="499">
      <c r="A499" s="11"/>
      <c r="B499" s="11"/>
      <c r="C499" s="11"/>
      <c r="D499" s="11"/>
      <c r="E499" s="11"/>
      <c r="F499" s="11"/>
      <c r="G499" s="11"/>
      <c r="H499" s="11"/>
      <c r="I499" s="11"/>
    </row>
    <row r="500">
      <c r="A500" s="11"/>
      <c r="B500" s="11"/>
      <c r="C500" s="11"/>
      <c r="D500" s="11"/>
      <c r="E500" s="11"/>
      <c r="F500" s="11"/>
      <c r="G500" s="11"/>
      <c r="H500" s="11"/>
      <c r="I500" s="11"/>
    </row>
    <row r="501">
      <c r="A501" s="11"/>
      <c r="B501" s="11"/>
      <c r="C501" s="11"/>
      <c r="D501" s="11"/>
      <c r="E501" s="11"/>
      <c r="F501" s="11"/>
      <c r="G501" s="11"/>
      <c r="H501" s="11"/>
      <c r="I501" s="11"/>
    </row>
    <row r="502">
      <c r="A502" s="11"/>
      <c r="B502" s="11"/>
      <c r="C502" s="11"/>
      <c r="D502" s="11"/>
      <c r="E502" s="11"/>
      <c r="F502" s="11"/>
      <c r="G502" s="11"/>
      <c r="H502" s="11"/>
      <c r="I502" s="11"/>
    </row>
    <row r="503">
      <c r="A503" s="11"/>
      <c r="B503" s="11"/>
      <c r="C503" s="11"/>
      <c r="D503" s="11"/>
      <c r="E503" s="11"/>
      <c r="F503" s="11"/>
      <c r="G503" s="11"/>
      <c r="H503" s="11"/>
      <c r="I503" s="11"/>
    </row>
    <row r="504">
      <c r="A504" s="11"/>
      <c r="B504" s="11"/>
      <c r="C504" s="11"/>
      <c r="D504" s="11"/>
      <c r="E504" s="11"/>
      <c r="F504" s="11"/>
      <c r="G504" s="11"/>
      <c r="H504" s="11"/>
      <c r="I504" s="11"/>
    </row>
    <row r="505">
      <c r="A505" s="11"/>
      <c r="B505" s="11"/>
      <c r="C505" s="11"/>
      <c r="D505" s="11"/>
      <c r="E505" s="11"/>
      <c r="F505" s="11"/>
      <c r="G505" s="11"/>
      <c r="H505" s="11"/>
      <c r="I505" s="11"/>
    </row>
    <row r="506">
      <c r="A506" s="11"/>
      <c r="B506" s="11"/>
      <c r="C506" s="11"/>
      <c r="D506" s="11"/>
      <c r="E506" s="11"/>
      <c r="F506" s="11"/>
      <c r="G506" s="11"/>
      <c r="H506" s="11"/>
      <c r="I506" s="11"/>
    </row>
    <row r="507">
      <c r="A507" s="11"/>
      <c r="B507" s="11"/>
      <c r="C507" s="11"/>
      <c r="D507" s="11"/>
      <c r="E507" s="11"/>
      <c r="F507" s="11"/>
      <c r="G507" s="11"/>
      <c r="H507" s="11"/>
      <c r="I507" s="11"/>
    </row>
    <row r="508">
      <c r="A508" s="11"/>
      <c r="B508" s="11"/>
      <c r="C508" s="11"/>
      <c r="D508" s="11"/>
      <c r="E508" s="11"/>
      <c r="F508" s="11"/>
      <c r="G508" s="11"/>
      <c r="H508" s="11"/>
      <c r="I508" s="11"/>
    </row>
    <row r="509">
      <c r="A509" s="11"/>
      <c r="B509" s="11"/>
      <c r="C509" s="11"/>
      <c r="D509" s="11"/>
      <c r="E509" s="11"/>
      <c r="F509" s="11"/>
      <c r="G509" s="11"/>
      <c r="H509" s="11"/>
      <c r="I509" s="11"/>
    </row>
    <row r="510">
      <c r="A510" s="11"/>
      <c r="B510" s="11"/>
      <c r="C510" s="11"/>
      <c r="D510" s="11"/>
      <c r="E510" s="11"/>
      <c r="F510" s="11"/>
      <c r="G510" s="11"/>
      <c r="H510" s="11"/>
      <c r="I510" s="11"/>
    </row>
    <row r="511">
      <c r="A511" s="11"/>
      <c r="B511" s="11"/>
      <c r="C511" s="11"/>
      <c r="D511" s="11"/>
      <c r="E511" s="11"/>
      <c r="F511" s="11"/>
      <c r="G511" s="11"/>
      <c r="H511" s="11"/>
      <c r="I511" s="11"/>
    </row>
    <row r="512">
      <c r="A512" s="11"/>
      <c r="B512" s="11"/>
      <c r="C512" s="11"/>
      <c r="D512" s="11"/>
      <c r="E512" s="11"/>
      <c r="F512" s="11"/>
      <c r="G512" s="11"/>
      <c r="H512" s="11"/>
      <c r="I512" s="11"/>
    </row>
    <row r="513">
      <c r="A513" s="11"/>
      <c r="B513" s="11"/>
      <c r="C513" s="11"/>
      <c r="D513" s="11"/>
      <c r="E513" s="11"/>
      <c r="F513" s="11"/>
      <c r="G513" s="11"/>
      <c r="H513" s="11"/>
      <c r="I513" s="11"/>
    </row>
    <row r="514">
      <c r="A514" s="11"/>
      <c r="B514" s="11"/>
      <c r="C514" s="11"/>
      <c r="D514" s="11"/>
      <c r="E514" s="11"/>
      <c r="F514" s="11"/>
      <c r="G514" s="11"/>
      <c r="H514" s="11"/>
      <c r="I514" s="11"/>
    </row>
    <row r="515">
      <c r="A515" s="11"/>
      <c r="B515" s="11"/>
      <c r="C515" s="11"/>
      <c r="D515" s="11"/>
      <c r="E515" s="11"/>
      <c r="F515" s="11"/>
      <c r="G515" s="11"/>
      <c r="H515" s="11"/>
      <c r="I515" s="11"/>
    </row>
    <row r="516">
      <c r="A516" s="11"/>
      <c r="B516" s="11"/>
      <c r="C516" s="11"/>
      <c r="D516" s="11"/>
      <c r="E516" s="11"/>
      <c r="F516" s="11"/>
      <c r="G516" s="11"/>
      <c r="H516" s="11"/>
      <c r="I516" s="11"/>
    </row>
    <row r="517">
      <c r="A517" s="11"/>
      <c r="B517" s="11"/>
      <c r="C517" s="11"/>
      <c r="D517" s="11"/>
      <c r="E517" s="11"/>
      <c r="F517" s="11"/>
      <c r="G517" s="11"/>
      <c r="H517" s="11"/>
      <c r="I517" s="11"/>
    </row>
    <row r="518">
      <c r="A518" s="11"/>
      <c r="B518" s="11"/>
      <c r="C518" s="11"/>
      <c r="D518" s="11"/>
      <c r="E518" s="11"/>
      <c r="F518" s="11"/>
      <c r="G518" s="11"/>
      <c r="H518" s="11"/>
      <c r="I518" s="11"/>
    </row>
    <row r="519">
      <c r="A519" s="11"/>
      <c r="B519" s="11"/>
      <c r="C519" s="11"/>
      <c r="D519" s="11"/>
      <c r="E519" s="11"/>
      <c r="F519" s="11"/>
      <c r="G519" s="11"/>
      <c r="H519" s="11"/>
      <c r="I519" s="11"/>
    </row>
    <row r="520">
      <c r="A520" s="11"/>
      <c r="B520" s="11"/>
      <c r="C520" s="11"/>
      <c r="D520" s="11"/>
      <c r="E520" s="11"/>
      <c r="F520" s="11"/>
      <c r="G520" s="11"/>
      <c r="H520" s="11"/>
      <c r="I520" s="11"/>
    </row>
    <row r="521">
      <c r="A521" s="11"/>
      <c r="B521" s="11"/>
      <c r="C521" s="11"/>
      <c r="D521" s="11"/>
      <c r="E521" s="11"/>
      <c r="F521" s="11"/>
      <c r="G521" s="11"/>
      <c r="H521" s="11"/>
      <c r="I521" s="11"/>
    </row>
    <row r="522">
      <c r="A522" s="11"/>
      <c r="B522" s="11"/>
      <c r="C522" s="11"/>
      <c r="D522" s="11"/>
      <c r="E522" s="11"/>
      <c r="F522" s="11"/>
      <c r="G522" s="11"/>
      <c r="H522" s="11"/>
      <c r="I522" s="11"/>
    </row>
    <row r="523">
      <c r="A523" s="11"/>
      <c r="B523" s="11"/>
      <c r="C523" s="11"/>
      <c r="D523" s="11"/>
      <c r="E523" s="11"/>
      <c r="F523" s="11"/>
      <c r="G523" s="11"/>
      <c r="H523" s="11"/>
      <c r="I523" s="11"/>
    </row>
    <row r="524">
      <c r="A524" s="11"/>
      <c r="B524" s="11"/>
      <c r="C524" s="11"/>
      <c r="D524" s="11"/>
      <c r="E524" s="11"/>
      <c r="F524" s="11"/>
      <c r="G524" s="11"/>
      <c r="H524" s="11"/>
      <c r="I524" s="11"/>
    </row>
    <row r="525">
      <c r="A525" s="11"/>
      <c r="B525" s="11"/>
      <c r="C525" s="11"/>
      <c r="D525" s="11"/>
      <c r="E525" s="11"/>
      <c r="F525" s="11"/>
      <c r="G525" s="11"/>
      <c r="H525" s="11"/>
      <c r="I525" s="11"/>
    </row>
    <row r="526">
      <c r="A526" s="11"/>
      <c r="B526" s="11"/>
      <c r="C526" s="11"/>
      <c r="D526" s="11"/>
      <c r="E526" s="11"/>
      <c r="F526" s="11"/>
      <c r="G526" s="11"/>
      <c r="H526" s="11"/>
      <c r="I526" s="11"/>
    </row>
    <row r="527">
      <c r="A527" s="11"/>
      <c r="B527" s="11"/>
      <c r="C527" s="11"/>
      <c r="D527" s="11"/>
      <c r="E527" s="11"/>
      <c r="F527" s="11"/>
      <c r="G527" s="11"/>
      <c r="H527" s="11"/>
      <c r="I527" s="11"/>
    </row>
    <row r="528">
      <c r="A528" s="11"/>
      <c r="B528" s="11"/>
      <c r="C528" s="11"/>
      <c r="D528" s="11"/>
      <c r="E528" s="11"/>
      <c r="F528" s="11"/>
      <c r="G528" s="11"/>
      <c r="H528" s="11"/>
      <c r="I528" s="11"/>
    </row>
    <row r="529">
      <c r="A529" s="11"/>
      <c r="B529" s="11"/>
      <c r="C529" s="11"/>
      <c r="D529" s="11"/>
      <c r="E529" s="11"/>
      <c r="F529" s="11"/>
      <c r="G529" s="11"/>
      <c r="H529" s="11"/>
      <c r="I529" s="11"/>
    </row>
    <row r="530">
      <c r="A530" s="11"/>
      <c r="B530" s="11"/>
      <c r="C530" s="11"/>
      <c r="D530" s="11"/>
      <c r="E530" s="11"/>
      <c r="F530" s="11"/>
      <c r="G530" s="11"/>
      <c r="H530" s="11"/>
      <c r="I530" s="11"/>
    </row>
    <row r="531">
      <c r="A531" s="11"/>
      <c r="B531" s="11"/>
      <c r="C531" s="11"/>
      <c r="D531" s="11"/>
      <c r="E531" s="11"/>
      <c r="F531" s="11"/>
      <c r="G531" s="11"/>
      <c r="H531" s="11"/>
      <c r="I531" s="11"/>
    </row>
    <row r="532">
      <c r="A532" s="11"/>
      <c r="B532" s="11"/>
      <c r="C532" s="11"/>
      <c r="D532" s="11"/>
      <c r="E532" s="11"/>
      <c r="F532" s="11"/>
      <c r="G532" s="11"/>
      <c r="H532" s="11"/>
      <c r="I532" s="11"/>
    </row>
    <row r="533">
      <c r="A533" s="11"/>
      <c r="B533" s="11"/>
      <c r="C533" s="11"/>
      <c r="D533" s="11"/>
      <c r="E533" s="11"/>
      <c r="F533" s="11"/>
      <c r="G533" s="11"/>
      <c r="H533" s="11"/>
      <c r="I533" s="11"/>
    </row>
    <row r="534">
      <c r="A534" s="11"/>
      <c r="B534" s="11"/>
      <c r="C534" s="11"/>
      <c r="D534" s="11"/>
      <c r="E534" s="11"/>
      <c r="F534" s="11"/>
      <c r="G534" s="11"/>
      <c r="H534" s="11"/>
      <c r="I534" s="11"/>
    </row>
    <row r="535">
      <c r="A535" s="11"/>
      <c r="B535" s="11"/>
      <c r="C535" s="11"/>
      <c r="D535" s="11"/>
      <c r="E535" s="11"/>
      <c r="F535" s="11"/>
      <c r="G535" s="11"/>
      <c r="H535" s="11"/>
      <c r="I535" s="11"/>
    </row>
    <row r="536">
      <c r="A536" s="11"/>
      <c r="B536" s="11"/>
      <c r="C536" s="11"/>
      <c r="D536" s="11"/>
      <c r="E536" s="11"/>
      <c r="F536" s="11"/>
      <c r="G536" s="11"/>
      <c r="H536" s="11"/>
      <c r="I536" s="11"/>
    </row>
    <row r="537">
      <c r="A537" s="11"/>
      <c r="B537" s="11"/>
      <c r="C537" s="11"/>
      <c r="D537" s="11"/>
      <c r="E537" s="11"/>
      <c r="F537" s="11"/>
      <c r="G537" s="11"/>
      <c r="H537" s="11"/>
      <c r="I537" s="11"/>
    </row>
    <row r="538">
      <c r="A538" s="11"/>
      <c r="B538" s="11"/>
      <c r="C538" s="11"/>
      <c r="D538" s="11"/>
      <c r="E538" s="11"/>
      <c r="F538" s="11"/>
      <c r="G538" s="11"/>
      <c r="H538" s="11"/>
      <c r="I538" s="11"/>
    </row>
    <row r="539">
      <c r="A539" s="11"/>
      <c r="B539" s="11"/>
      <c r="C539" s="11"/>
      <c r="D539" s="11"/>
      <c r="E539" s="11"/>
      <c r="F539" s="11"/>
      <c r="G539" s="11"/>
      <c r="H539" s="11"/>
      <c r="I539" s="11"/>
    </row>
    <row r="540">
      <c r="A540" s="11"/>
      <c r="B540" s="11"/>
      <c r="C540" s="11"/>
      <c r="D540" s="11"/>
      <c r="E540" s="11"/>
      <c r="F540" s="11"/>
      <c r="G540" s="11"/>
      <c r="H540" s="11"/>
      <c r="I540" s="11"/>
    </row>
    <row r="541">
      <c r="A541" s="11"/>
      <c r="B541" s="11"/>
      <c r="C541" s="11"/>
      <c r="D541" s="11"/>
      <c r="E541" s="11"/>
      <c r="F541" s="11"/>
      <c r="G541" s="11"/>
      <c r="H541" s="11"/>
      <c r="I541" s="11"/>
    </row>
    <row r="542">
      <c r="A542" s="11"/>
      <c r="B542" s="11"/>
      <c r="C542" s="11"/>
      <c r="D542" s="11"/>
      <c r="E542" s="11"/>
      <c r="F542" s="11"/>
      <c r="G542" s="11"/>
      <c r="H542" s="11"/>
      <c r="I542" s="11"/>
    </row>
    <row r="543">
      <c r="A543" s="11"/>
      <c r="B543" s="11"/>
      <c r="C543" s="11"/>
      <c r="D543" s="11"/>
      <c r="E543" s="11"/>
      <c r="F543" s="11"/>
      <c r="G543" s="11"/>
      <c r="H543" s="11"/>
      <c r="I543" s="11"/>
    </row>
    <row r="544">
      <c r="A544" s="11"/>
      <c r="B544" s="11"/>
      <c r="C544" s="11"/>
      <c r="D544" s="11"/>
      <c r="E544" s="11"/>
      <c r="F544" s="11"/>
      <c r="G544" s="11"/>
      <c r="H544" s="11"/>
      <c r="I544" s="11"/>
    </row>
    <row r="545">
      <c r="A545" s="11"/>
      <c r="B545" s="11"/>
      <c r="C545" s="11"/>
      <c r="D545" s="11"/>
      <c r="E545" s="11"/>
      <c r="F545" s="11"/>
      <c r="G545" s="11"/>
      <c r="H545" s="11"/>
      <c r="I545" s="11"/>
    </row>
    <row r="546">
      <c r="A546" s="11"/>
      <c r="B546" s="11"/>
      <c r="C546" s="11"/>
      <c r="D546" s="11"/>
      <c r="E546" s="11"/>
      <c r="F546" s="11"/>
      <c r="G546" s="11"/>
      <c r="H546" s="11"/>
      <c r="I546" s="11"/>
    </row>
    <row r="547">
      <c r="A547" s="11"/>
      <c r="B547" s="11"/>
      <c r="C547" s="11"/>
      <c r="D547" s="11"/>
      <c r="E547" s="11"/>
      <c r="F547" s="11"/>
      <c r="G547" s="11"/>
      <c r="H547" s="11"/>
      <c r="I547" s="11"/>
    </row>
    <row r="548">
      <c r="A548" s="11"/>
      <c r="B548" s="11"/>
      <c r="C548" s="11"/>
      <c r="D548" s="11"/>
      <c r="E548" s="11"/>
      <c r="F548" s="11"/>
      <c r="G548" s="11"/>
      <c r="H548" s="11"/>
      <c r="I548" s="11"/>
    </row>
    <row r="549">
      <c r="A549" s="11"/>
      <c r="B549" s="11"/>
      <c r="C549" s="11"/>
      <c r="D549" s="11"/>
      <c r="E549" s="11"/>
      <c r="F549" s="11"/>
      <c r="G549" s="11"/>
      <c r="H549" s="11"/>
      <c r="I549" s="11"/>
    </row>
    <row r="550">
      <c r="A550" s="11"/>
      <c r="B550" s="11"/>
      <c r="C550" s="11"/>
      <c r="D550" s="11"/>
      <c r="E550" s="11"/>
      <c r="F550" s="11"/>
      <c r="G550" s="11"/>
      <c r="H550" s="11"/>
      <c r="I550" s="11"/>
    </row>
    <row r="551">
      <c r="A551" s="11"/>
      <c r="B551" s="11"/>
      <c r="C551" s="11"/>
      <c r="D551" s="11"/>
      <c r="E551" s="11"/>
      <c r="F551" s="11"/>
      <c r="G551" s="11"/>
      <c r="H551" s="11"/>
      <c r="I551" s="11"/>
    </row>
    <row r="552">
      <c r="A552" s="11"/>
      <c r="B552" s="11"/>
      <c r="C552" s="11"/>
      <c r="D552" s="11"/>
      <c r="E552" s="11"/>
      <c r="F552" s="11"/>
      <c r="G552" s="11"/>
      <c r="H552" s="11"/>
      <c r="I552" s="11"/>
    </row>
    <row r="553">
      <c r="A553" s="11"/>
      <c r="B553" s="11"/>
      <c r="C553" s="11"/>
      <c r="D553" s="11"/>
      <c r="E553" s="11"/>
      <c r="F553" s="11"/>
      <c r="G553" s="11"/>
      <c r="H553" s="11"/>
      <c r="I553" s="11"/>
    </row>
    <row r="554">
      <c r="A554" s="11"/>
      <c r="B554" s="11"/>
      <c r="C554" s="11"/>
      <c r="D554" s="11"/>
      <c r="E554" s="11"/>
      <c r="F554" s="11"/>
      <c r="G554" s="11"/>
      <c r="H554" s="11"/>
      <c r="I554" s="11"/>
    </row>
    <row r="555">
      <c r="A555" s="11"/>
      <c r="B555" s="11"/>
      <c r="C555" s="11"/>
      <c r="D555" s="11"/>
      <c r="E555" s="11"/>
      <c r="F555" s="11"/>
      <c r="G555" s="11"/>
      <c r="H555" s="11"/>
      <c r="I555" s="11"/>
    </row>
    <row r="556">
      <c r="A556" s="11"/>
      <c r="B556" s="11"/>
      <c r="C556" s="11"/>
      <c r="D556" s="11"/>
      <c r="E556" s="11"/>
      <c r="F556" s="11"/>
      <c r="G556" s="11"/>
      <c r="H556" s="11"/>
      <c r="I556" s="11"/>
    </row>
    <row r="557">
      <c r="A557" s="11"/>
      <c r="B557" s="11"/>
      <c r="C557" s="11"/>
      <c r="D557" s="11"/>
      <c r="E557" s="11"/>
      <c r="F557" s="11"/>
      <c r="G557" s="11"/>
      <c r="H557" s="11"/>
      <c r="I557" s="11"/>
    </row>
    <row r="558">
      <c r="A558" s="11"/>
      <c r="B558" s="11"/>
      <c r="C558" s="11"/>
      <c r="D558" s="11"/>
      <c r="E558" s="11"/>
      <c r="F558" s="11"/>
      <c r="G558" s="11"/>
      <c r="H558" s="11"/>
      <c r="I558" s="11"/>
    </row>
    <row r="559">
      <c r="A559" s="11"/>
      <c r="B559" s="11"/>
      <c r="C559" s="11"/>
      <c r="D559" s="11"/>
      <c r="E559" s="11"/>
      <c r="F559" s="11"/>
      <c r="G559" s="11"/>
      <c r="H559" s="11"/>
      <c r="I559" s="11"/>
    </row>
    <row r="560">
      <c r="A560" s="11"/>
      <c r="B560" s="11"/>
      <c r="C560" s="11"/>
      <c r="D560" s="11"/>
      <c r="E560" s="11"/>
      <c r="F560" s="11"/>
      <c r="G560" s="11"/>
      <c r="H560" s="11"/>
      <c r="I560" s="11"/>
    </row>
    <row r="561">
      <c r="A561" s="11"/>
      <c r="B561" s="11"/>
      <c r="C561" s="11"/>
      <c r="D561" s="11"/>
      <c r="E561" s="11"/>
      <c r="F561" s="11"/>
      <c r="G561" s="11"/>
      <c r="H561" s="11"/>
      <c r="I561" s="11"/>
    </row>
    <row r="562">
      <c r="A562" s="11"/>
      <c r="B562" s="11"/>
      <c r="C562" s="11"/>
      <c r="D562" s="11"/>
      <c r="E562" s="11"/>
      <c r="F562" s="11"/>
      <c r="G562" s="11"/>
      <c r="H562" s="11"/>
      <c r="I562" s="11"/>
    </row>
    <row r="563">
      <c r="A563" s="11"/>
      <c r="B563" s="11"/>
      <c r="C563" s="11"/>
      <c r="D563" s="11"/>
      <c r="E563" s="11"/>
      <c r="F563" s="11"/>
      <c r="G563" s="11"/>
      <c r="H563" s="11"/>
      <c r="I563" s="11"/>
    </row>
    <row r="564">
      <c r="A564" s="11"/>
      <c r="B564" s="11"/>
      <c r="C564" s="11"/>
      <c r="D564" s="11"/>
      <c r="E564" s="11"/>
      <c r="F564" s="11"/>
      <c r="G564" s="11"/>
      <c r="H564" s="11"/>
      <c r="I564" s="11"/>
    </row>
    <row r="565">
      <c r="A565" s="11"/>
      <c r="B565" s="11"/>
      <c r="C565" s="11"/>
      <c r="D565" s="11"/>
      <c r="E565" s="11"/>
      <c r="F565" s="11"/>
      <c r="G565" s="11"/>
      <c r="H565" s="11"/>
      <c r="I565" s="11"/>
    </row>
    <row r="566">
      <c r="A566" s="11"/>
      <c r="B566" s="11"/>
      <c r="C566" s="11"/>
      <c r="D566" s="11"/>
      <c r="E566" s="11"/>
      <c r="F566" s="11"/>
      <c r="G566" s="11"/>
      <c r="H566" s="11"/>
      <c r="I566" s="11"/>
    </row>
    <row r="567">
      <c r="A567" s="11"/>
      <c r="B567" s="11"/>
      <c r="C567" s="11"/>
      <c r="D567" s="11"/>
      <c r="E567" s="11"/>
      <c r="F567" s="11"/>
      <c r="G567" s="11"/>
      <c r="H567" s="11"/>
      <c r="I567" s="11"/>
    </row>
    <row r="568">
      <c r="A568" s="11"/>
      <c r="B568" s="11"/>
      <c r="C568" s="11"/>
      <c r="D568" s="11"/>
      <c r="E568" s="11"/>
      <c r="F568" s="11"/>
      <c r="G568" s="11"/>
      <c r="H568" s="11"/>
      <c r="I568" s="11"/>
    </row>
    <row r="569">
      <c r="A569" s="11"/>
      <c r="B569" s="11"/>
      <c r="C569" s="11"/>
      <c r="D569" s="11"/>
      <c r="E569" s="11"/>
      <c r="F569" s="11"/>
      <c r="G569" s="11"/>
      <c r="H569" s="11"/>
      <c r="I569" s="11"/>
    </row>
    <row r="570">
      <c r="A570" s="11"/>
      <c r="B570" s="11"/>
      <c r="C570" s="11"/>
      <c r="D570" s="11"/>
      <c r="E570" s="11"/>
      <c r="F570" s="11"/>
      <c r="G570" s="11"/>
      <c r="H570" s="11"/>
      <c r="I570" s="11"/>
    </row>
    <row r="571">
      <c r="A571" s="11"/>
      <c r="B571" s="11"/>
      <c r="C571" s="11"/>
      <c r="D571" s="11"/>
      <c r="E571" s="11"/>
      <c r="F571" s="11"/>
      <c r="G571" s="11"/>
      <c r="H571" s="11"/>
      <c r="I571" s="11"/>
    </row>
    <row r="572">
      <c r="A572" s="11"/>
      <c r="B572" s="11"/>
      <c r="C572" s="11"/>
      <c r="D572" s="11"/>
      <c r="E572" s="11"/>
      <c r="F572" s="11"/>
      <c r="G572" s="11"/>
      <c r="H572" s="11"/>
      <c r="I572" s="11"/>
    </row>
    <row r="573">
      <c r="A573" s="11"/>
      <c r="B573" s="11"/>
      <c r="C573" s="11"/>
      <c r="D573" s="11"/>
      <c r="E573" s="11"/>
      <c r="F573" s="11"/>
      <c r="G573" s="11"/>
      <c r="H573" s="11"/>
      <c r="I573" s="11"/>
    </row>
    <row r="574">
      <c r="A574" s="11"/>
      <c r="B574" s="11"/>
      <c r="C574" s="11"/>
      <c r="D574" s="11"/>
      <c r="E574" s="11"/>
      <c r="F574" s="11"/>
      <c r="G574" s="11"/>
      <c r="H574" s="11"/>
      <c r="I574" s="11"/>
    </row>
    <row r="575">
      <c r="A575" s="11"/>
      <c r="B575" s="11"/>
      <c r="C575" s="11"/>
      <c r="D575" s="11"/>
      <c r="E575" s="11"/>
      <c r="F575" s="11"/>
      <c r="G575" s="11"/>
      <c r="H575" s="11"/>
      <c r="I575" s="11"/>
    </row>
    <row r="576">
      <c r="A576" s="11"/>
      <c r="B576" s="11"/>
      <c r="C576" s="11"/>
      <c r="D576" s="11"/>
      <c r="E576" s="11"/>
      <c r="F576" s="11"/>
      <c r="G576" s="11"/>
      <c r="H576" s="11"/>
      <c r="I576" s="11"/>
    </row>
    <row r="577">
      <c r="A577" s="11"/>
      <c r="B577" s="11"/>
      <c r="C577" s="11"/>
      <c r="D577" s="11"/>
      <c r="E577" s="11"/>
      <c r="F577" s="11"/>
      <c r="G577" s="11"/>
      <c r="H577" s="11"/>
      <c r="I577" s="11"/>
    </row>
    <row r="578">
      <c r="A578" s="11"/>
      <c r="B578" s="11"/>
      <c r="C578" s="11"/>
      <c r="D578" s="11"/>
      <c r="E578" s="11"/>
      <c r="F578" s="11"/>
      <c r="G578" s="11"/>
      <c r="H578" s="11"/>
      <c r="I578" s="11"/>
    </row>
    <row r="579">
      <c r="A579" s="11"/>
      <c r="B579" s="11"/>
      <c r="C579" s="11"/>
      <c r="D579" s="11"/>
      <c r="E579" s="11"/>
      <c r="F579" s="11"/>
      <c r="G579" s="11"/>
      <c r="H579" s="11"/>
      <c r="I579" s="11"/>
    </row>
    <row r="580">
      <c r="A580" s="11"/>
      <c r="B580" s="11"/>
      <c r="C580" s="11"/>
      <c r="D580" s="11"/>
      <c r="E580" s="11"/>
      <c r="F580" s="11"/>
      <c r="G580" s="11"/>
      <c r="H580" s="11"/>
      <c r="I580" s="11"/>
    </row>
    <row r="581">
      <c r="A581" s="11"/>
      <c r="B581" s="11"/>
      <c r="C581" s="11"/>
      <c r="D581" s="11"/>
      <c r="E581" s="11"/>
      <c r="F581" s="11"/>
      <c r="G581" s="11"/>
      <c r="H581" s="11"/>
      <c r="I581" s="11"/>
    </row>
    <row r="582">
      <c r="A582" s="11"/>
      <c r="B582" s="11"/>
      <c r="C582" s="11"/>
      <c r="D582" s="11"/>
      <c r="E582" s="11"/>
      <c r="F582" s="11"/>
      <c r="G582" s="11"/>
      <c r="H582" s="11"/>
      <c r="I582" s="11"/>
    </row>
    <row r="583">
      <c r="A583" s="11"/>
      <c r="B583" s="11"/>
      <c r="C583" s="11"/>
      <c r="D583" s="11"/>
      <c r="E583" s="11"/>
      <c r="F583" s="11"/>
      <c r="G583" s="11"/>
      <c r="H583" s="11"/>
      <c r="I583" s="11"/>
    </row>
    <row r="584">
      <c r="A584" s="11"/>
      <c r="B584" s="11"/>
      <c r="C584" s="11"/>
      <c r="D584" s="11"/>
      <c r="E584" s="11"/>
      <c r="F584" s="11"/>
      <c r="G584" s="11"/>
      <c r="H584" s="11"/>
      <c r="I584" s="11"/>
    </row>
    <row r="585">
      <c r="A585" s="11"/>
      <c r="B585" s="11"/>
      <c r="C585" s="11"/>
      <c r="D585" s="11"/>
      <c r="E585" s="11"/>
      <c r="F585" s="11"/>
      <c r="G585" s="11"/>
      <c r="H585" s="11"/>
      <c r="I585" s="11"/>
    </row>
    <row r="586">
      <c r="A586" s="11"/>
      <c r="B586" s="11"/>
      <c r="C586" s="11"/>
      <c r="D586" s="11"/>
      <c r="E586" s="11"/>
      <c r="F586" s="11"/>
      <c r="G586" s="11"/>
      <c r="H586" s="11"/>
      <c r="I586" s="11"/>
    </row>
    <row r="587">
      <c r="A587" s="11"/>
      <c r="B587" s="11"/>
      <c r="C587" s="11"/>
      <c r="D587" s="11"/>
      <c r="E587" s="11"/>
      <c r="F587" s="11"/>
      <c r="G587" s="11"/>
      <c r="H587" s="11"/>
      <c r="I587" s="11"/>
    </row>
    <row r="588">
      <c r="A588" s="11"/>
      <c r="B588" s="11"/>
      <c r="C588" s="11"/>
      <c r="D588" s="11"/>
      <c r="E588" s="11"/>
      <c r="F588" s="11"/>
      <c r="G588" s="11"/>
      <c r="H588" s="11"/>
      <c r="I588" s="11"/>
    </row>
    <row r="589">
      <c r="A589" s="11"/>
      <c r="B589" s="11"/>
      <c r="C589" s="11"/>
      <c r="D589" s="11"/>
      <c r="E589" s="11"/>
      <c r="F589" s="11"/>
      <c r="G589" s="11"/>
      <c r="H589" s="11"/>
      <c r="I589" s="11"/>
    </row>
    <row r="590">
      <c r="A590" s="11"/>
      <c r="B590" s="11"/>
      <c r="C590" s="11"/>
      <c r="D590" s="11"/>
      <c r="E590" s="11"/>
      <c r="F590" s="11"/>
      <c r="G590" s="11"/>
      <c r="H590" s="11"/>
      <c r="I590" s="11"/>
    </row>
    <row r="591">
      <c r="A591" s="11"/>
      <c r="B591" s="11"/>
      <c r="C591" s="11"/>
      <c r="D591" s="11"/>
      <c r="E591" s="11"/>
      <c r="F591" s="11"/>
      <c r="G591" s="11"/>
      <c r="H591" s="11"/>
      <c r="I591" s="11"/>
    </row>
    <row r="592">
      <c r="A592" s="11"/>
      <c r="B592" s="11"/>
      <c r="C592" s="11"/>
      <c r="D592" s="11"/>
      <c r="E592" s="11"/>
      <c r="F592" s="11"/>
      <c r="G592" s="11"/>
      <c r="H592" s="11"/>
      <c r="I592" s="11"/>
    </row>
    <row r="593">
      <c r="A593" s="11"/>
      <c r="B593" s="11"/>
      <c r="C593" s="11"/>
      <c r="D593" s="11"/>
      <c r="E593" s="11"/>
      <c r="F593" s="11"/>
      <c r="G593" s="11"/>
      <c r="H593" s="11"/>
      <c r="I593" s="11"/>
    </row>
    <row r="594">
      <c r="A594" s="11"/>
      <c r="B594" s="11"/>
      <c r="C594" s="11"/>
      <c r="D594" s="11"/>
      <c r="E594" s="11"/>
      <c r="F594" s="11"/>
      <c r="G594" s="11"/>
      <c r="H594" s="11"/>
      <c r="I594" s="11"/>
    </row>
    <row r="595">
      <c r="A595" s="11"/>
      <c r="B595" s="11"/>
      <c r="C595" s="11"/>
      <c r="D595" s="11"/>
      <c r="E595" s="11"/>
      <c r="F595" s="11"/>
      <c r="G595" s="11"/>
      <c r="H595" s="11"/>
      <c r="I595" s="11"/>
    </row>
    <row r="596">
      <c r="A596" s="11"/>
      <c r="B596" s="11"/>
      <c r="C596" s="11"/>
      <c r="D596" s="11"/>
      <c r="E596" s="11"/>
      <c r="F596" s="11"/>
      <c r="G596" s="11"/>
      <c r="H596" s="11"/>
      <c r="I596" s="11"/>
    </row>
    <row r="597">
      <c r="A597" s="11"/>
      <c r="B597" s="11"/>
      <c r="C597" s="11"/>
      <c r="D597" s="11"/>
      <c r="E597" s="11"/>
      <c r="F597" s="11"/>
      <c r="G597" s="11"/>
      <c r="H597" s="11"/>
      <c r="I597" s="11"/>
    </row>
    <row r="598">
      <c r="A598" s="11"/>
      <c r="B598" s="11"/>
      <c r="C598" s="11"/>
      <c r="D598" s="11"/>
      <c r="E598" s="11"/>
      <c r="F598" s="11"/>
      <c r="G598" s="11"/>
      <c r="H598" s="11"/>
      <c r="I598" s="11"/>
    </row>
    <row r="599">
      <c r="A599" s="11"/>
      <c r="B599" s="11"/>
      <c r="C599" s="11"/>
      <c r="D599" s="11"/>
      <c r="E599" s="11"/>
      <c r="F599" s="11"/>
      <c r="G599" s="11"/>
      <c r="H599" s="11"/>
      <c r="I599" s="11"/>
    </row>
    <row r="600">
      <c r="A600" s="11"/>
      <c r="B600" s="11"/>
      <c r="C600" s="11"/>
      <c r="D600" s="11"/>
      <c r="E600" s="11"/>
      <c r="F600" s="11"/>
      <c r="G600" s="11"/>
      <c r="H600" s="11"/>
      <c r="I600" s="11"/>
    </row>
    <row r="601">
      <c r="A601" s="11"/>
      <c r="B601" s="11"/>
      <c r="C601" s="11"/>
      <c r="D601" s="11"/>
      <c r="E601" s="11"/>
      <c r="F601" s="11"/>
      <c r="G601" s="11"/>
      <c r="H601" s="11"/>
      <c r="I601" s="11"/>
    </row>
    <row r="602">
      <c r="A602" s="11"/>
      <c r="B602" s="11"/>
      <c r="C602" s="11"/>
      <c r="D602" s="11"/>
      <c r="E602" s="11"/>
      <c r="F602" s="11"/>
      <c r="G602" s="11"/>
      <c r="H602" s="11"/>
      <c r="I602" s="11"/>
    </row>
    <row r="603">
      <c r="A603" s="11"/>
      <c r="B603" s="11"/>
      <c r="C603" s="11"/>
      <c r="D603" s="11"/>
      <c r="E603" s="11"/>
      <c r="F603" s="11"/>
      <c r="G603" s="11"/>
      <c r="H603" s="11"/>
      <c r="I603" s="11"/>
    </row>
    <row r="604">
      <c r="A604" s="11"/>
      <c r="B604" s="11"/>
      <c r="C604" s="11"/>
      <c r="D604" s="11"/>
      <c r="E604" s="11"/>
      <c r="F604" s="11"/>
      <c r="G604" s="11"/>
      <c r="H604" s="11"/>
      <c r="I604" s="11"/>
    </row>
    <row r="605">
      <c r="A605" s="11"/>
      <c r="B605" s="11"/>
      <c r="C605" s="11"/>
      <c r="D605" s="11"/>
      <c r="E605" s="11"/>
      <c r="F605" s="11"/>
      <c r="G605" s="11"/>
      <c r="H605" s="11"/>
      <c r="I605" s="11"/>
    </row>
    <row r="606">
      <c r="A606" s="11"/>
      <c r="B606" s="11"/>
      <c r="C606" s="11"/>
      <c r="D606" s="11"/>
      <c r="E606" s="11"/>
      <c r="F606" s="11"/>
      <c r="G606" s="11"/>
      <c r="H606" s="11"/>
      <c r="I606" s="11"/>
    </row>
    <row r="607">
      <c r="A607" s="11"/>
      <c r="B607" s="11"/>
      <c r="C607" s="11"/>
      <c r="D607" s="11"/>
      <c r="E607" s="11"/>
      <c r="F607" s="11"/>
      <c r="G607" s="11"/>
      <c r="H607" s="11"/>
      <c r="I607" s="11"/>
    </row>
    <row r="608">
      <c r="A608" s="11"/>
      <c r="B608" s="11"/>
      <c r="C608" s="11"/>
      <c r="D608" s="11"/>
      <c r="E608" s="11"/>
      <c r="F608" s="11"/>
      <c r="G608" s="11"/>
      <c r="H608" s="11"/>
      <c r="I608" s="11"/>
    </row>
    <row r="609">
      <c r="A609" s="11"/>
      <c r="B609" s="11"/>
      <c r="C609" s="11"/>
      <c r="D609" s="11"/>
      <c r="E609" s="11"/>
      <c r="F609" s="11"/>
      <c r="G609" s="11"/>
      <c r="H609" s="11"/>
      <c r="I609" s="11"/>
    </row>
    <row r="610">
      <c r="A610" s="11"/>
      <c r="B610" s="11"/>
      <c r="C610" s="11"/>
      <c r="D610" s="11"/>
      <c r="E610" s="11"/>
      <c r="F610" s="11"/>
      <c r="G610" s="11"/>
      <c r="H610" s="11"/>
      <c r="I610" s="11"/>
    </row>
    <row r="611">
      <c r="A611" s="11"/>
      <c r="B611" s="11"/>
      <c r="C611" s="11"/>
      <c r="D611" s="11"/>
      <c r="E611" s="11"/>
      <c r="F611" s="11"/>
      <c r="G611" s="11"/>
      <c r="H611" s="11"/>
      <c r="I611" s="11"/>
    </row>
    <row r="612">
      <c r="A612" s="11"/>
      <c r="B612" s="11"/>
      <c r="C612" s="11"/>
      <c r="D612" s="11"/>
      <c r="E612" s="11"/>
      <c r="F612" s="11"/>
      <c r="G612" s="11"/>
      <c r="H612" s="11"/>
      <c r="I612" s="11"/>
    </row>
    <row r="613">
      <c r="A613" s="11"/>
      <c r="B613" s="11"/>
      <c r="C613" s="11"/>
      <c r="D613" s="11"/>
      <c r="E613" s="11"/>
      <c r="F613" s="11"/>
      <c r="G613" s="11"/>
      <c r="H613" s="11"/>
      <c r="I613" s="11"/>
    </row>
    <row r="614">
      <c r="A614" s="11"/>
      <c r="B614" s="11"/>
      <c r="C614" s="11"/>
      <c r="D614" s="11"/>
      <c r="E614" s="11"/>
      <c r="F614" s="11"/>
      <c r="G614" s="11"/>
      <c r="H614" s="11"/>
      <c r="I614" s="11"/>
    </row>
    <row r="615">
      <c r="A615" s="11"/>
      <c r="B615" s="11"/>
      <c r="C615" s="11"/>
      <c r="D615" s="11"/>
      <c r="E615" s="11"/>
      <c r="F615" s="11"/>
      <c r="G615" s="11"/>
      <c r="H615" s="11"/>
      <c r="I615" s="11"/>
    </row>
    <row r="616">
      <c r="A616" s="11"/>
      <c r="B616" s="11"/>
      <c r="C616" s="11"/>
      <c r="D616" s="11"/>
      <c r="E616" s="11"/>
      <c r="F616" s="11"/>
      <c r="G616" s="11"/>
      <c r="H616" s="11"/>
      <c r="I616" s="11"/>
    </row>
    <row r="617">
      <c r="A617" s="11"/>
      <c r="B617" s="11"/>
      <c r="C617" s="11"/>
      <c r="D617" s="11"/>
      <c r="E617" s="11"/>
      <c r="F617" s="11"/>
      <c r="G617" s="11"/>
      <c r="H617" s="11"/>
      <c r="I617" s="11"/>
    </row>
    <row r="618">
      <c r="A618" s="11"/>
      <c r="B618" s="11"/>
      <c r="C618" s="11"/>
      <c r="D618" s="11"/>
      <c r="E618" s="11"/>
      <c r="F618" s="11"/>
      <c r="G618" s="11"/>
      <c r="H618" s="11"/>
      <c r="I618" s="11"/>
    </row>
    <row r="619">
      <c r="A619" s="11"/>
      <c r="B619" s="11"/>
      <c r="C619" s="11"/>
      <c r="D619" s="11"/>
      <c r="E619" s="11"/>
      <c r="F619" s="11"/>
      <c r="G619" s="11"/>
      <c r="H619" s="11"/>
      <c r="I619" s="11"/>
    </row>
    <row r="620">
      <c r="A620" s="11"/>
      <c r="B620" s="11"/>
      <c r="C620" s="11"/>
      <c r="D620" s="11"/>
      <c r="E620" s="11"/>
      <c r="F620" s="11"/>
      <c r="G620" s="11"/>
      <c r="H620" s="11"/>
      <c r="I620" s="11"/>
    </row>
    <row r="621">
      <c r="A621" s="11"/>
      <c r="B621" s="11"/>
      <c r="C621" s="11"/>
      <c r="D621" s="11"/>
      <c r="E621" s="11"/>
      <c r="F621" s="11"/>
      <c r="G621" s="11"/>
      <c r="H621" s="11"/>
      <c r="I621" s="11"/>
    </row>
    <row r="622">
      <c r="A622" s="11"/>
      <c r="B622" s="11"/>
      <c r="C622" s="11"/>
      <c r="D622" s="11"/>
      <c r="E622" s="11"/>
      <c r="F622" s="11"/>
      <c r="G622" s="11"/>
      <c r="H622" s="11"/>
      <c r="I622" s="11"/>
    </row>
    <row r="623">
      <c r="A623" s="11"/>
      <c r="B623" s="11"/>
      <c r="C623" s="11"/>
      <c r="D623" s="11"/>
      <c r="E623" s="11"/>
      <c r="F623" s="11"/>
      <c r="G623" s="11"/>
      <c r="H623" s="11"/>
      <c r="I623" s="11"/>
    </row>
    <row r="624">
      <c r="A624" s="11"/>
      <c r="B624" s="11"/>
      <c r="C624" s="11"/>
      <c r="D624" s="11"/>
      <c r="E624" s="11"/>
      <c r="F624" s="11"/>
      <c r="G624" s="11"/>
      <c r="H624" s="11"/>
      <c r="I624" s="11"/>
    </row>
    <row r="625">
      <c r="A625" s="11"/>
      <c r="B625" s="11"/>
      <c r="C625" s="11"/>
      <c r="D625" s="11"/>
      <c r="E625" s="11"/>
      <c r="F625" s="11"/>
      <c r="G625" s="11"/>
      <c r="H625" s="11"/>
      <c r="I625" s="11"/>
    </row>
    <row r="626">
      <c r="A626" s="11"/>
      <c r="B626" s="11"/>
      <c r="C626" s="11"/>
      <c r="D626" s="11"/>
      <c r="E626" s="11"/>
      <c r="F626" s="11"/>
      <c r="G626" s="11"/>
      <c r="H626" s="11"/>
      <c r="I626" s="11"/>
    </row>
    <row r="627">
      <c r="A627" s="11"/>
      <c r="B627" s="11"/>
      <c r="C627" s="11"/>
      <c r="D627" s="11"/>
      <c r="E627" s="11"/>
      <c r="F627" s="11"/>
      <c r="G627" s="11"/>
      <c r="H627" s="11"/>
      <c r="I627" s="11"/>
    </row>
    <row r="628">
      <c r="A628" s="11"/>
      <c r="B628" s="11"/>
      <c r="C628" s="11"/>
      <c r="D628" s="11"/>
      <c r="E628" s="11"/>
      <c r="F628" s="11"/>
      <c r="G628" s="11"/>
      <c r="H628" s="11"/>
      <c r="I628" s="11"/>
    </row>
    <row r="629">
      <c r="A629" s="11"/>
      <c r="B629" s="11"/>
      <c r="C629" s="11"/>
      <c r="D629" s="11"/>
      <c r="E629" s="11"/>
      <c r="F629" s="11"/>
      <c r="G629" s="11"/>
      <c r="H629" s="11"/>
      <c r="I629" s="11"/>
    </row>
    <row r="630">
      <c r="A630" s="11"/>
      <c r="B630" s="11"/>
      <c r="C630" s="11"/>
      <c r="D630" s="11"/>
      <c r="E630" s="11"/>
      <c r="F630" s="11"/>
      <c r="G630" s="11"/>
      <c r="H630" s="11"/>
      <c r="I630" s="11"/>
    </row>
    <row r="631">
      <c r="A631" s="11"/>
      <c r="B631" s="11"/>
      <c r="C631" s="11"/>
      <c r="D631" s="11"/>
      <c r="E631" s="11"/>
      <c r="F631" s="11"/>
      <c r="G631" s="11"/>
      <c r="H631" s="11"/>
      <c r="I631" s="11"/>
    </row>
    <row r="632">
      <c r="A632" s="11"/>
      <c r="B632" s="11"/>
      <c r="C632" s="11"/>
      <c r="D632" s="11"/>
      <c r="E632" s="11"/>
      <c r="F632" s="11"/>
      <c r="G632" s="11"/>
      <c r="H632" s="11"/>
      <c r="I632" s="11"/>
    </row>
    <row r="633">
      <c r="A633" s="11"/>
      <c r="B633" s="11"/>
      <c r="C633" s="11"/>
      <c r="D633" s="11"/>
      <c r="E633" s="11"/>
      <c r="F633" s="11"/>
      <c r="G633" s="11"/>
      <c r="H633" s="11"/>
      <c r="I633" s="11"/>
    </row>
    <row r="634">
      <c r="A634" s="11"/>
      <c r="B634" s="11"/>
      <c r="C634" s="11"/>
      <c r="D634" s="11"/>
      <c r="E634" s="11"/>
      <c r="F634" s="11"/>
      <c r="G634" s="11"/>
      <c r="H634" s="11"/>
      <c r="I634" s="11"/>
    </row>
    <row r="635">
      <c r="A635" s="11"/>
      <c r="B635" s="11"/>
      <c r="C635" s="11"/>
      <c r="D635" s="11"/>
      <c r="E635" s="11"/>
      <c r="F635" s="11"/>
      <c r="G635" s="11"/>
      <c r="H635" s="11"/>
      <c r="I635" s="11"/>
    </row>
    <row r="636">
      <c r="A636" s="11"/>
      <c r="B636" s="11"/>
      <c r="C636" s="11"/>
      <c r="D636" s="11"/>
      <c r="E636" s="11"/>
      <c r="F636" s="11"/>
      <c r="G636" s="11"/>
      <c r="H636" s="11"/>
      <c r="I636" s="11"/>
    </row>
    <row r="637">
      <c r="A637" s="11"/>
      <c r="B637" s="11"/>
      <c r="C637" s="11"/>
      <c r="D637" s="11"/>
      <c r="E637" s="11"/>
      <c r="F637" s="11"/>
      <c r="G637" s="11"/>
      <c r="H637" s="11"/>
      <c r="I637" s="11"/>
    </row>
    <row r="638">
      <c r="A638" s="11"/>
      <c r="B638" s="11"/>
      <c r="C638" s="11"/>
      <c r="D638" s="11"/>
      <c r="E638" s="11"/>
      <c r="F638" s="11"/>
      <c r="G638" s="11"/>
      <c r="H638" s="11"/>
      <c r="I638" s="11"/>
    </row>
    <row r="639">
      <c r="A639" s="11"/>
      <c r="B639" s="11"/>
      <c r="C639" s="11"/>
      <c r="D639" s="11"/>
      <c r="E639" s="11"/>
      <c r="F639" s="11"/>
      <c r="G639" s="11"/>
      <c r="H639" s="11"/>
      <c r="I639" s="11"/>
    </row>
    <row r="640">
      <c r="A640" s="11"/>
      <c r="B640" s="11"/>
      <c r="C640" s="11"/>
      <c r="D640" s="11"/>
      <c r="E640" s="11"/>
      <c r="F640" s="11"/>
      <c r="G640" s="11"/>
      <c r="H640" s="11"/>
      <c r="I640" s="11"/>
    </row>
    <row r="641">
      <c r="A641" s="11"/>
      <c r="B641" s="11"/>
      <c r="C641" s="11"/>
      <c r="D641" s="11"/>
      <c r="E641" s="11"/>
      <c r="F641" s="11"/>
      <c r="G641" s="11"/>
      <c r="H641" s="11"/>
      <c r="I641" s="11"/>
    </row>
    <row r="642">
      <c r="A642" s="11"/>
      <c r="B642" s="11"/>
      <c r="C642" s="11"/>
      <c r="D642" s="11"/>
      <c r="E642" s="11"/>
      <c r="F642" s="11"/>
      <c r="G642" s="11"/>
      <c r="H642" s="11"/>
      <c r="I642" s="11"/>
    </row>
    <row r="643">
      <c r="A643" s="11"/>
      <c r="B643" s="11"/>
      <c r="C643" s="11"/>
      <c r="D643" s="11"/>
      <c r="E643" s="11"/>
      <c r="F643" s="11"/>
      <c r="G643" s="11"/>
      <c r="H643" s="11"/>
      <c r="I643" s="11"/>
    </row>
    <row r="644">
      <c r="A644" s="11"/>
      <c r="B644" s="11"/>
      <c r="C644" s="11"/>
      <c r="D644" s="11"/>
      <c r="E644" s="11"/>
      <c r="F644" s="11"/>
      <c r="G644" s="11"/>
      <c r="H644" s="11"/>
      <c r="I644" s="11"/>
    </row>
    <row r="645">
      <c r="A645" s="11"/>
      <c r="B645" s="11"/>
      <c r="C645" s="11"/>
      <c r="D645" s="11"/>
      <c r="E645" s="11"/>
      <c r="F645" s="11"/>
      <c r="G645" s="11"/>
      <c r="H645" s="11"/>
      <c r="I645" s="11"/>
    </row>
    <row r="646">
      <c r="A646" s="11"/>
      <c r="B646" s="11"/>
      <c r="C646" s="11"/>
      <c r="D646" s="11"/>
      <c r="E646" s="11"/>
      <c r="F646" s="11"/>
      <c r="G646" s="11"/>
      <c r="H646" s="11"/>
      <c r="I646" s="11"/>
    </row>
    <row r="647">
      <c r="A647" s="11"/>
      <c r="B647" s="11"/>
      <c r="C647" s="11"/>
      <c r="D647" s="11"/>
      <c r="E647" s="11"/>
      <c r="F647" s="11"/>
      <c r="G647" s="11"/>
      <c r="H647" s="11"/>
      <c r="I647" s="11"/>
    </row>
    <row r="648">
      <c r="A648" s="11"/>
      <c r="B648" s="11"/>
      <c r="C648" s="11"/>
      <c r="D648" s="11"/>
      <c r="E648" s="11"/>
      <c r="F648" s="11"/>
      <c r="G648" s="11"/>
      <c r="H648" s="11"/>
      <c r="I648" s="11"/>
    </row>
    <row r="649">
      <c r="A649" s="11"/>
      <c r="B649" s="11"/>
      <c r="C649" s="11"/>
      <c r="D649" s="11"/>
      <c r="E649" s="11"/>
      <c r="F649" s="11"/>
      <c r="G649" s="11"/>
      <c r="H649" s="11"/>
      <c r="I649" s="11"/>
    </row>
    <row r="650">
      <c r="A650" s="11"/>
      <c r="B650" s="11"/>
      <c r="C650" s="11"/>
      <c r="D650" s="11"/>
      <c r="E650" s="11"/>
      <c r="F650" s="11"/>
      <c r="G650" s="11"/>
      <c r="H650" s="11"/>
      <c r="I650" s="11"/>
    </row>
    <row r="651">
      <c r="A651" s="11"/>
      <c r="B651" s="11"/>
      <c r="C651" s="11"/>
      <c r="D651" s="11"/>
      <c r="E651" s="11"/>
      <c r="F651" s="11"/>
      <c r="G651" s="11"/>
      <c r="H651" s="11"/>
      <c r="I651" s="11"/>
    </row>
    <row r="652">
      <c r="A652" s="11"/>
      <c r="B652" s="11"/>
      <c r="C652" s="11"/>
      <c r="D652" s="11"/>
      <c r="E652" s="11"/>
      <c r="F652" s="11"/>
      <c r="G652" s="11"/>
      <c r="H652" s="11"/>
      <c r="I652" s="11"/>
    </row>
    <row r="653">
      <c r="A653" s="11"/>
      <c r="B653" s="11"/>
      <c r="C653" s="11"/>
      <c r="D653" s="11"/>
      <c r="E653" s="11"/>
      <c r="F653" s="11"/>
      <c r="G653" s="11"/>
      <c r="H653" s="11"/>
      <c r="I653" s="11"/>
    </row>
    <row r="654">
      <c r="A654" s="11"/>
      <c r="B654" s="11"/>
      <c r="C654" s="11"/>
      <c r="D654" s="11"/>
      <c r="E654" s="11"/>
      <c r="F654" s="11"/>
      <c r="G654" s="11"/>
      <c r="H654" s="11"/>
      <c r="I654" s="11"/>
    </row>
    <row r="655">
      <c r="A655" s="11"/>
      <c r="B655" s="11"/>
      <c r="C655" s="11"/>
      <c r="D655" s="11"/>
      <c r="E655" s="11"/>
      <c r="F655" s="11"/>
      <c r="G655" s="11"/>
      <c r="H655" s="11"/>
      <c r="I655" s="11"/>
    </row>
    <row r="656">
      <c r="A656" s="11"/>
      <c r="B656" s="11"/>
      <c r="C656" s="11"/>
      <c r="D656" s="11"/>
      <c r="E656" s="11"/>
      <c r="F656" s="11"/>
      <c r="G656" s="11"/>
      <c r="H656" s="11"/>
      <c r="I656" s="11"/>
    </row>
    <row r="657">
      <c r="A657" s="11"/>
      <c r="B657" s="11"/>
      <c r="C657" s="11"/>
      <c r="D657" s="11"/>
      <c r="E657" s="11"/>
      <c r="F657" s="11"/>
      <c r="G657" s="11"/>
      <c r="H657" s="11"/>
      <c r="I657" s="11"/>
    </row>
    <row r="658">
      <c r="A658" s="11"/>
      <c r="B658" s="11"/>
      <c r="C658" s="11"/>
      <c r="D658" s="11"/>
      <c r="E658" s="11"/>
      <c r="F658" s="11"/>
      <c r="G658" s="11"/>
      <c r="H658" s="11"/>
      <c r="I658" s="11"/>
    </row>
    <row r="659">
      <c r="A659" s="11"/>
      <c r="B659" s="11"/>
      <c r="C659" s="11"/>
      <c r="D659" s="11"/>
      <c r="E659" s="11"/>
      <c r="F659" s="11"/>
      <c r="G659" s="11"/>
      <c r="H659" s="11"/>
      <c r="I659" s="11"/>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row r="917">
      <c r="A917" s="11"/>
      <c r="B917" s="11"/>
      <c r="C917" s="11"/>
      <c r="D917" s="11"/>
      <c r="E917" s="11"/>
      <c r="F917" s="11"/>
      <c r="G917" s="11"/>
      <c r="H917" s="11"/>
      <c r="I917" s="11"/>
    </row>
    <row r="918">
      <c r="A918" s="11"/>
      <c r="B918" s="11"/>
      <c r="C918" s="11"/>
      <c r="D918" s="11"/>
      <c r="E918" s="11"/>
      <c r="F918" s="11"/>
      <c r="G918" s="11"/>
      <c r="H918" s="11"/>
      <c r="I918" s="11"/>
    </row>
    <row r="919">
      <c r="A919" s="11"/>
      <c r="B919" s="11"/>
      <c r="C919" s="11"/>
      <c r="D919" s="11"/>
      <c r="E919" s="11"/>
      <c r="F919" s="11"/>
      <c r="G919" s="11"/>
      <c r="H919" s="11"/>
      <c r="I919" s="11"/>
    </row>
    <row r="920">
      <c r="A920" s="11"/>
      <c r="B920" s="11"/>
      <c r="C920" s="11"/>
      <c r="D920" s="11"/>
      <c r="E920" s="11"/>
      <c r="F920" s="11"/>
      <c r="G920" s="11"/>
      <c r="H920" s="11"/>
      <c r="I920" s="11"/>
    </row>
    <row r="921">
      <c r="A921" s="11"/>
      <c r="B921" s="11"/>
      <c r="C921" s="11"/>
      <c r="D921" s="11"/>
      <c r="E921" s="11"/>
      <c r="F921" s="11"/>
      <c r="G921" s="11"/>
      <c r="H921" s="11"/>
      <c r="I921" s="11"/>
    </row>
    <row r="922">
      <c r="A922" s="11"/>
      <c r="B922" s="11"/>
      <c r="C922" s="11"/>
      <c r="D922" s="11"/>
      <c r="E922" s="11"/>
      <c r="F922" s="11"/>
      <c r="G922" s="11"/>
      <c r="H922" s="11"/>
      <c r="I922" s="11"/>
    </row>
    <row r="923">
      <c r="A923" s="11"/>
      <c r="B923" s="11"/>
      <c r="C923" s="11"/>
      <c r="D923" s="11"/>
      <c r="E923" s="11"/>
      <c r="F923" s="11"/>
      <c r="G923" s="11"/>
      <c r="H923" s="11"/>
      <c r="I923" s="11"/>
    </row>
    <row r="924">
      <c r="A924" s="11"/>
      <c r="B924" s="11"/>
      <c r="C924" s="11"/>
      <c r="D924" s="11"/>
      <c r="E924" s="11"/>
      <c r="F924" s="11"/>
      <c r="G924" s="11"/>
      <c r="H924" s="11"/>
      <c r="I924" s="11"/>
    </row>
    <row r="925">
      <c r="A925" s="11"/>
      <c r="B925" s="11"/>
      <c r="C925" s="11"/>
      <c r="D925" s="11"/>
      <c r="E925" s="11"/>
      <c r="F925" s="11"/>
      <c r="G925" s="11"/>
      <c r="H925" s="11"/>
      <c r="I925" s="11"/>
    </row>
    <row r="926">
      <c r="A926" s="11"/>
      <c r="B926" s="11"/>
      <c r="C926" s="11"/>
      <c r="D926" s="11"/>
      <c r="E926" s="11"/>
      <c r="F926" s="11"/>
      <c r="G926" s="11"/>
      <c r="H926" s="11"/>
      <c r="I926" s="11"/>
    </row>
    <row r="927">
      <c r="A927" s="11"/>
      <c r="B927" s="11"/>
      <c r="C927" s="11"/>
      <c r="D927" s="11"/>
      <c r="E927" s="11"/>
      <c r="F927" s="11"/>
      <c r="G927" s="11"/>
      <c r="H927" s="11"/>
      <c r="I927" s="11"/>
    </row>
    <row r="928">
      <c r="A928" s="11"/>
      <c r="B928" s="11"/>
      <c r="C928" s="11"/>
      <c r="D928" s="11"/>
      <c r="E928" s="11"/>
      <c r="F928" s="11"/>
      <c r="G928" s="11"/>
      <c r="H928" s="11"/>
      <c r="I928" s="11"/>
    </row>
    <row r="929">
      <c r="A929" s="11"/>
      <c r="B929" s="11"/>
      <c r="C929" s="11"/>
      <c r="D929" s="11"/>
      <c r="E929" s="11"/>
      <c r="F929" s="11"/>
      <c r="G929" s="11"/>
      <c r="H929" s="11"/>
      <c r="I929" s="11"/>
    </row>
    <row r="930">
      <c r="A930" s="11"/>
      <c r="B930" s="11"/>
      <c r="C930" s="11"/>
      <c r="D930" s="11"/>
      <c r="E930" s="11"/>
      <c r="F930" s="11"/>
      <c r="G930" s="11"/>
      <c r="H930" s="11"/>
      <c r="I930" s="11"/>
    </row>
    <row r="931">
      <c r="A931" s="11"/>
      <c r="B931" s="11"/>
      <c r="C931" s="11"/>
      <c r="D931" s="11"/>
      <c r="E931" s="11"/>
      <c r="F931" s="11"/>
      <c r="G931" s="11"/>
      <c r="H931" s="11"/>
      <c r="I931" s="11"/>
    </row>
    <row r="932">
      <c r="A932" s="11"/>
      <c r="B932" s="11"/>
      <c r="C932" s="11"/>
      <c r="D932" s="11"/>
      <c r="E932" s="11"/>
      <c r="F932" s="11"/>
      <c r="G932" s="11"/>
      <c r="H932" s="11"/>
      <c r="I932" s="11"/>
    </row>
  </sheetData>
  <mergeCells count="1">
    <mergeCell ref="A2:B2"/>
  </mergeCells>
  <drawing r:id="rId1"/>
</worksheet>
</file>