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e41ba34af2b1a2e/Tài liệu/"/>
    </mc:Choice>
  </mc:AlternateContent>
  <xr:revisionPtr revIDLastSave="1674" documentId="8_{7771EE81-8B1C-4B42-A7C8-C097E69909C3}" xr6:coauthVersionLast="47" xr6:coauthVersionMax="47" xr10:uidLastSave="{149C05CB-AD2B-4E50-AD32-B2479BAF8A39}"/>
  <bookViews>
    <workbookView xWindow="-98" yWindow="-98" windowWidth="23236" windowHeight="13875" firstSheet="1" activeTab="1" xr2:uid="{59654EAD-9E04-4E78-AD9A-8DA6DBE11CF0}"/>
  </bookViews>
  <sheets>
    <sheet name="Original" sheetId="1" r:id="rId1"/>
    <sheet name="Closeness Centrality + Harmonic" sheetId="2" r:id="rId2"/>
    <sheet name="Betweenness Centrality" sheetId="3" r:id="rId3"/>
    <sheet name="Matrix Edge Betweenness" sheetId="4" r:id="rId4"/>
    <sheet name="Given Newman" sheetId="5" r:id="rId5"/>
    <sheet name="PageRank" sheetId="6" r:id="rId6"/>
    <sheet name="EigenVector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4" i="7" l="1" a="1"/>
  <c r="Z64" i="7" s="1"/>
  <c r="Z49" i="7" a="1"/>
  <c r="Z49" i="7" s="1"/>
  <c r="Z34" i="7" a="1"/>
  <c r="Z34" i="7" s="1"/>
  <c r="Z19" i="7" a="1"/>
  <c r="Z19" i="7" s="1"/>
  <c r="Z4" i="7" a="1"/>
  <c r="Z4" i="7" s="1"/>
  <c r="V15" i="7" s="1"/>
  <c r="AB4" i="7" s="1"/>
  <c r="W18" i="6"/>
  <c r="W8" i="6"/>
  <c r="Y20" i="2"/>
  <c r="Y18" i="2"/>
  <c r="X19" i="2"/>
  <c r="X20" i="2"/>
  <c r="X21" i="2"/>
  <c r="X22" i="2"/>
  <c r="X23" i="2"/>
  <c r="X24" i="2"/>
  <c r="X25" i="2"/>
  <c r="X26" i="2"/>
  <c r="X27" i="2"/>
  <c r="X18" i="2"/>
  <c r="W18" i="2" l="1"/>
  <c r="Y27" i="2" l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" i="5"/>
  <c r="K11" i="5"/>
  <c r="K10" i="5"/>
  <c r="K9" i="5"/>
  <c r="K6" i="5"/>
  <c r="K5" i="5"/>
  <c r="K4" i="5"/>
  <c r="K15" i="5"/>
  <c r="K14" i="5"/>
  <c r="K13" i="5"/>
  <c r="K16" i="5"/>
  <c r="K18" i="5"/>
  <c r="K7" i="5"/>
  <c r="K2" i="5"/>
  <c r="K12" i="5"/>
  <c r="K8" i="5"/>
  <c r="K3" i="5"/>
  <c r="K19" i="5"/>
  <c r="K20" i="5"/>
  <c r="K17" i="5"/>
  <c r="J20" i="5"/>
  <c r="J17" i="5"/>
  <c r="J15" i="5"/>
  <c r="J13" i="5"/>
  <c r="J11" i="5"/>
  <c r="J9" i="5"/>
  <c r="J6" i="5"/>
  <c r="J4" i="5"/>
  <c r="J12" i="5"/>
  <c r="J8" i="5"/>
  <c r="J3" i="5"/>
  <c r="J7" i="5"/>
  <c r="J2" i="5"/>
  <c r="J18" i="5"/>
  <c r="J16" i="5"/>
  <c r="J19" i="5"/>
  <c r="J14" i="5"/>
  <c r="J10" i="5"/>
  <c r="J5" i="5"/>
  <c r="I20" i="5"/>
  <c r="I17" i="5"/>
  <c r="I15" i="5"/>
  <c r="I13" i="5"/>
  <c r="I11" i="5"/>
  <c r="I9" i="5"/>
  <c r="I6" i="5"/>
  <c r="I4" i="5"/>
  <c r="I19" i="5"/>
  <c r="I14" i="5"/>
  <c r="I10" i="5"/>
  <c r="I5" i="5"/>
  <c r="I12" i="5"/>
  <c r="I8" i="5"/>
  <c r="I3" i="5"/>
  <c r="I7" i="5"/>
  <c r="C7" i="5"/>
  <c r="D7" i="5"/>
  <c r="E7" i="5"/>
  <c r="F7" i="5"/>
  <c r="G7" i="5"/>
  <c r="H7" i="5"/>
  <c r="I2" i="5"/>
  <c r="I18" i="5"/>
  <c r="I16" i="5"/>
  <c r="G11" i="5"/>
  <c r="G10" i="5"/>
  <c r="G9" i="5"/>
  <c r="G8" i="5"/>
  <c r="G6" i="5"/>
  <c r="G5" i="5"/>
  <c r="G4" i="5"/>
  <c r="G3" i="5"/>
  <c r="G16" i="5"/>
  <c r="G18" i="5"/>
  <c r="G20" i="5"/>
  <c r="G19" i="5"/>
  <c r="G17" i="5"/>
  <c r="G2" i="5"/>
  <c r="G14" i="5"/>
  <c r="G15" i="5"/>
  <c r="G13" i="5"/>
  <c r="G12" i="5"/>
  <c r="F20" i="5"/>
  <c r="F19" i="5"/>
  <c r="F17" i="5"/>
  <c r="F18" i="5"/>
  <c r="F16" i="5"/>
  <c r="F14" i="5"/>
  <c r="F10" i="5"/>
  <c r="F5" i="5"/>
  <c r="F15" i="5"/>
  <c r="F11" i="5"/>
  <c r="F6" i="5"/>
  <c r="F13" i="5"/>
  <c r="F9" i="5"/>
  <c r="F4" i="5"/>
  <c r="F2" i="5"/>
  <c r="F12" i="5"/>
  <c r="F8" i="5"/>
  <c r="F3" i="5"/>
  <c r="L5" i="5"/>
  <c r="L10" i="5"/>
  <c r="L14" i="5"/>
  <c r="L19" i="5"/>
  <c r="L17" i="5"/>
  <c r="C17" i="5"/>
  <c r="D17" i="5"/>
  <c r="E17" i="5"/>
  <c r="H17" i="5"/>
  <c r="L16" i="5"/>
  <c r="L13" i="5"/>
  <c r="L9" i="5"/>
  <c r="L4" i="5"/>
  <c r="L12" i="5"/>
  <c r="L8" i="5"/>
  <c r="L3" i="5"/>
  <c r="L7" i="5"/>
  <c r="L2" i="5"/>
  <c r="L20" i="5"/>
  <c r="L18" i="5"/>
  <c r="L15" i="5"/>
  <c r="L11" i="5"/>
  <c r="L6" i="5"/>
  <c r="H20" i="5"/>
  <c r="H18" i="5"/>
  <c r="H15" i="5"/>
  <c r="H11" i="5"/>
  <c r="H6" i="5"/>
  <c r="H5" i="5"/>
  <c r="H19" i="5"/>
  <c r="H14" i="5"/>
  <c r="H10" i="5"/>
  <c r="H12" i="5"/>
  <c r="H3" i="5"/>
  <c r="H8" i="5"/>
  <c r="H2" i="5"/>
  <c r="H16" i="5"/>
  <c r="H13" i="5"/>
  <c r="H9" i="5"/>
  <c r="H4" i="5"/>
  <c r="E18" i="5"/>
  <c r="E16" i="5"/>
  <c r="E15" i="5"/>
  <c r="E14" i="5"/>
  <c r="E13" i="5"/>
  <c r="E12" i="5"/>
  <c r="E20" i="5"/>
  <c r="E19" i="5"/>
  <c r="E6" i="5"/>
  <c r="E5" i="5"/>
  <c r="E4" i="5"/>
  <c r="E3" i="5"/>
  <c r="E2" i="5"/>
  <c r="E11" i="5"/>
  <c r="E10" i="5"/>
  <c r="E9" i="5"/>
  <c r="E8" i="5"/>
  <c r="D18" i="5"/>
  <c r="D16" i="5"/>
  <c r="D20" i="5"/>
  <c r="D19" i="5"/>
  <c r="D15" i="5"/>
  <c r="D14" i="5"/>
  <c r="D13" i="5"/>
  <c r="D12" i="5"/>
  <c r="D11" i="5"/>
  <c r="D10" i="5"/>
  <c r="D9" i="5"/>
  <c r="D8" i="5"/>
  <c r="D6" i="5"/>
  <c r="D5" i="5"/>
  <c r="D4" i="5"/>
  <c r="D3" i="5"/>
  <c r="D2" i="5"/>
  <c r="C20" i="5"/>
  <c r="C19" i="5"/>
  <c r="C18" i="5"/>
  <c r="C16" i="5"/>
  <c r="C15" i="5"/>
  <c r="C14" i="5"/>
  <c r="C13" i="5"/>
  <c r="C12" i="5"/>
  <c r="C11" i="5"/>
  <c r="C10" i="5"/>
  <c r="C9" i="5"/>
  <c r="C8" i="5"/>
  <c r="C6" i="5"/>
  <c r="C5" i="5"/>
  <c r="C4" i="5"/>
  <c r="C3" i="5"/>
  <c r="C2" i="5"/>
  <c r="R29" i="3"/>
  <c r="R30" i="3"/>
  <c r="R27" i="3"/>
  <c r="R20" i="3"/>
  <c r="R19" i="3"/>
  <c r="R18" i="3"/>
  <c r="R17" i="3"/>
  <c r="R35" i="3"/>
  <c r="R34" i="3"/>
  <c r="R33" i="3"/>
  <c r="R32" i="3"/>
  <c r="R31" i="3"/>
  <c r="R28" i="3"/>
  <c r="R26" i="3"/>
  <c r="R25" i="3"/>
  <c r="R24" i="3"/>
  <c r="R23" i="3"/>
  <c r="R22" i="3"/>
  <c r="R21" i="3"/>
  <c r="V75" i="7"/>
  <c r="AB73" i="7" s="1"/>
  <c r="V60" i="7"/>
  <c r="AB58" i="7" s="1"/>
  <c r="V45" i="7"/>
  <c r="AB34" i="7" s="1"/>
  <c r="V30" i="7"/>
  <c r="AB19" i="7" s="1"/>
  <c r="W9" i="6"/>
  <c r="P9" i="6"/>
  <c r="O9" i="6"/>
  <c r="N9" i="6"/>
  <c r="M9" i="6"/>
  <c r="M8" i="6"/>
  <c r="V9" i="6"/>
  <c r="S10" i="6" s="1"/>
  <c r="V10" i="6"/>
  <c r="U9" i="6"/>
  <c r="T10" i="6" s="1"/>
  <c r="T9" i="6"/>
  <c r="S9" i="6"/>
  <c r="R9" i="6"/>
  <c r="R10" i="6"/>
  <c r="Q9" i="6"/>
  <c r="P10" i="6"/>
  <c r="N10" i="6"/>
  <c r="V8" i="6"/>
  <c r="U8" i="6"/>
  <c r="T8" i="6"/>
  <c r="S8" i="6"/>
  <c r="R8" i="6"/>
  <c r="Q8" i="6"/>
  <c r="P8" i="6"/>
  <c r="O8" i="6"/>
  <c r="N8" i="6"/>
  <c r="V7" i="6"/>
  <c r="U7" i="6"/>
  <c r="T7" i="6"/>
  <c r="S7" i="6"/>
  <c r="R7" i="6"/>
  <c r="Q7" i="6"/>
  <c r="P7" i="6"/>
  <c r="O7" i="6"/>
  <c r="N7" i="6"/>
  <c r="M7" i="6"/>
  <c r="S13" i="3"/>
  <c r="R13" i="3"/>
  <c r="S11" i="3"/>
  <c r="R11" i="3"/>
  <c r="S9" i="3"/>
  <c r="R9" i="3"/>
  <c r="S6" i="3"/>
  <c r="R6" i="3"/>
  <c r="S4" i="3"/>
  <c r="R4" i="3"/>
  <c r="S12" i="3"/>
  <c r="R12" i="3"/>
  <c r="S10" i="3"/>
  <c r="R10" i="3"/>
  <c r="S8" i="3"/>
  <c r="R8" i="3"/>
  <c r="S7" i="3"/>
  <c r="R7" i="3"/>
  <c r="S5" i="3"/>
  <c r="R5" i="3"/>
  <c r="Y26" i="2"/>
  <c r="Y25" i="2"/>
  <c r="Y24" i="2"/>
  <c r="Y23" i="2"/>
  <c r="Y22" i="2"/>
  <c r="Y21" i="2"/>
  <c r="Y19" i="2"/>
  <c r="W19" i="2"/>
  <c r="W20" i="2"/>
  <c r="W21" i="2"/>
  <c r="W22" i="2"/>
  <c r="W23" i="2"/>
  <c r="W24" i="2"/>
  <c r="W25" i="2"/>
  <c r="W26" i="2"/>
  <c r="W27" i="2"/>
  <c r="AB65" i="7" l="1"/>
  <c r="AB66" i="7"/>
  <c r="AB67" i="7"/>
  <c r="AB64" i="7"/>
  <c r="AB68" i="7"/>
  <c r="AB69" i="7"/>
  <c r="AB70" i="7"/>
  <c r="AB71" i="7"/>
  <c r="AB72" i="7"/>
  <c r="AB49" i="7"/>
  <c r="AB51" i="7"/>
  <c r="AB50" i="7"/>
  <c r="AB52" i="7"/>
  <c r="AB53" i="7"/>
  <c r="AB54" i="7"/>
  <c r="AB55" i="7"/>
  <c r="AB56" i="7"/>
  <c r="AB57" i="7"/>
  <c r="AB39" i="7"/>
  <c r="AB35" i="7"/>
  <c r="AB40" i="7"/>
  <c r="AB43" i="7"/>
  <c r="AB38" i="7"/>
  <c r="AB41" i="7"/>
  <c r="AB42" i="7"/>
  <c r="AB36" i="7"/>
  <c r="AB37" i="7"/>
  <c r="AB28" i="7"/>
  <c r="AB23" i="7"/>
  <c r="AB20" i="7"/>
  <c r="AB21" i="7"/>
  <c r="AB22" i="7"/>
  <c r="AB24" i="7"/>
  <c r="AB25" i="7"/>
  <c r="AB26" i="7"/>
  <c r="AB27" i="7"/>
  <c r="AB13" i="7"/>
  <c r="U10" i="6"/>
  <c r="Q10" i="6"/>
  <c r="O10" i="6"/>
  <c r="M10" i="6"/>
  <c r="V25" i="2"/>
  <c r="V26" i="2"/>
  <c r="V27" i="2"/>
  <c r="V24" i="2"/>
  <c r="V23" i="2"/>
  <c r="V22" i="2"/>
  <c r="V18" i="2"/>
  <c r="AB9" i="7" l="1"/>
  <c r="AB5" i="7"/>
  <c r="AB12" i="7"/>
  <c r="AB10" i="7"/>
  <c r="AB7" i="7"/>
  <c r="AB11" i="7"/>
  <c r="AB8" i="7"/>
  <c r="AB6" i="7"/>
  <c r="T11" i="6"/>
  <c r="V11" i="6"/>
  <c r="P11" i="6"/>
  <c r="V21" i="2"/>
  <c r="V20" i="2"/>
  <c r="V19" i="2"/>
  <c r="N9" i="2"/>
  <c r="N8" i="2"/>
  <c r="N7" i="2"/>
  <c r="N6" i="2"/>
  <c r="N5" i="2"/>
  <c r="S11" i="6" l="1"/>
  <c r="U11" i="6"/>
  <c r="R11" i="6"/>
  <c r="U12" i="6" l="1"/>
  <c r="Q11" i="6"/>
  <c r="O11" i="6"/>
  <c r="M11" i="6"/>
  <c r="N11" i="6"/>
  <c r="W10" i="6"/>
  <c r="Q12" i="6"/>
  <c r="V12" i="6" l="1"/>
  <c r="R12" i="6"/>
  <c r="S13" i="6" s="1"/>
  <c r="T12" i="6"/>
  <c r="S12" i="6"/>
  <c r="N12" i="6"/>
  <c r="P12" i="6"/>
  <c r="M12" i="6"/>
  <c r="V13" i="6" s="1"/>
  <c r="O12" i="6"/>
  <c r="W11" i="6"/>
  <c r="U13" i="6" l="1"/>
  <c r="T13" i="6"/>
  <c r="R13" i="6"/>
  <c r="Q13" i="6"/>
  <c r="O13" i="6"/>
  <c r="N13" i="6"/>
  <c r="P13" i="6"/>
  <c r="M13" i="6"/>
  <c r="W12" i="6"/>
  <c r="V14" i="6" l="1"/>
  <c r="U14" i="6"/>
  <c r="R14" i="6"/>
  <c r="T14" i="6"/>
  <c r="S14" i="6"/>
  <c r="Q14" i="6"/>
  <c r="O14" i="6"/>
  <c r="P14" i="6"/>
  <c r="M14" i="6"/>
  <c r="N14" i="6"/>
  <c r="N15" i="6"/>
  <c r="W13" i="6"/>
  <c r="V15" i="6" l="1"/>
  <c r="U15" i="6"/>
  <c r="S15" i="6"/>
  <c r="T15" i="6"/>
  <c r="O16" i="6" s="1"/>
  <c r="R15" i="6"/>
  <c r="Q15" i="6"/>
  <c r="P15" i="6"/>
  <c r="M15" i="6"/>
  <c r="O15" i="6"/>
  <c r="W14" i="6"/>
  <c r="V16" i="6" l="1"/>
  <c r="U16" i="6"/>
  <c r="T16" i="6"/>
  <c r="N16" i="6"/>
  <c r="S16" i="6"/>
  <c r="R16" i="6"/>
  <c r="Q16" i="6"/>
  <c r="P16" i="6"/>
  <c r="M16" i="6"/>
  <c r="W15" i="6"/>
  <c r="V17" i="6" l="1"/>
  <c r="U17" i="6"/>
  <c r="T17" i="6"/>
  <c r="S17" i="6"/>
  <c r="P17" i="6"/>
  <c r="R17" i="6"/>
  <c r="O17" i="6"/>
  <c r="Q17" i="6"/>
  <c r="N17" i="6"/>
  <c r="M17" i="6"/>
  <c r="W16" i="6"/>
  <c r="V18" i="6" l="1"/>
  <c r="U18" i="6"/>
  <c r="Q18" i="6"/>
  <c r="T18" i="6"/>
  <c r="S18" i="6"/>
  <c r="R18" i="6"/>
  <c r="M18" i="6"/>
  <c r="P18" i="6"/>
  <c r="O18" i="6"/>
  <c r="N18" i="6"/>
  <c r="W1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<sst xmlns="http://schemas.openxmlformats.org/spreadsheetml/2006/main" count="1050" uniqueCount="204">
  <si>
    <t>Bảng viết tắt</t>
  </si>
  <si>
    <t>STT</t>
  </si>
  <si>
    <t>Tên diễn viên</t>
  </si>
  <si>
    <t>Kí hiệu đỉnh</t>
  </si>
  <si>
    <t>A</t>
  </si>
  <si>
    <t>B</t>
  </si>
  <si>
    <t>C</t>
  </si>
  <si>
    <t>D</t>
  </si>
  <si>
    <t>E</t>
  </si>
  <si>
    <t>F</t>
  </si>
  <si>
    <t>G</t>
  </si>
  <si>
    <t>H</t>
  </si>
  <si>
    <t>I</t>
  </si>
  <si>
    <t>K</t>
  </si>
  <si>
    <t>South Carolina</t>
  </si>
  <si>
    <t>North Carolina</t>
  </si>
  <si>
    <t>Texas</t>
  </si>
  <si>
    <t>Alabama</t>
  </si>
  <si>
    <t>Mississippi</t>
  </si>
  <si>
    <t>West Virginia</t>
  </si>
  <si>
    <t>New Hampshire</t>
  </si>
  <si>
    <t>Kentucky</t>
  </si>
  <si>
    <t>New York</t>
  </si>
  <si>
    <t>Missouri</t>
  </si>
  <si>
    <t>Degree distribution: P(k)</t>
  </si>
  <si>
    <t>N</t>
  </si>
  <si>
    <t>N1</t>
  </si>
  <si>
    <t>P(1)</t>
  </si>
  <si>
    <t>N2</t>
  </si>
  <si>
    <t>P(2)</t>
  </si>
  <si>
    <t>N3</t>
  </si>
  <si>
    <t>P(3)</t>
  </si>
  <si>
    <t>N4</t>
  </si>
  <si>
    <t>P(4)</t>
  </si>
  <si>
    <t>N5</t>
  </si>
  <si>
    <t>P(5)</t>
  </si>
  <si>
    <t>i</t>
  </si>
  <si>
    <t>Degree: k</t>
  </si>
  <si>
    <t>Closeness Centrality + Harmonic</t>
  </si>
  <si>
    <t>SUM</t>
  </si>
  <si>
    <t>Closeness Centrality</t>
  </si>
  <si>
    <t>Harmonic</t>
  </si>
  <si>
    <r>
      <t>E</t>
    </r>
    <r>
      <rPr>
        <b/>
        <vertAlign val="subscript"/>
        <sz val="11"/>
        <color theme="1"/>
        <rFont val="Aptos Narrow"/>
        <family val="2"/>
        <scheme val="minor"/>
      </rPr>
      <t>max</t>
    </r>
    <r>
      <rPr>
        <b/>
        <sz val="11"/>
        <color theme="1"/>
        <rFont val="Aptos Narrow"/>
        <family val="2"/>
        <scheme val="minor"/>
      </rPr>
      <t xml:space="preserve"> (Số cạnh tối đa) C</t>
    </r>
    <r>
      <rPr>
        <b/>
        <vertAlign val="subscript"/>
        <sz val="11"/>
        <color theme="1"/>
        <rFont val="Aptos Narrow"/>
        <family val="2"/>
        <scheme val="minor"/>
      </rPr>
      <t>N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 xml:space="preserve"> = N(N-1)/2 = 10(10-1)/2 = 45</t>
    </r>
  </si>
  <si>
    <t>Source Node (s)</t>
  </si>
  <si>
    <t>Target Node (t)</t>
  </si>
  <si>
    <t>Node Between</t>
  </si>
  <si>
    <t>Edge Between</t>
  </si>
  <si>
    <t>Node</t>
  </si>
  <si>
    <t>Betweennes Centrality (Node)</t>
  </si>
  <si>
    <r>
      <t>C</t>
    </r>
    <r>
      <rPr>
        <vertAlign val="subscript"/>
        <sz val="11"/>
        <color theme="1"/>
        <rFont val="Aptos Narrow"/>
        <family val="2"/>
        <scheme val="minor"/>
      </rPr>
      <t>B(</t>
    </r>
    <r>
      <rPr>
        <sz val="11"/>
        <color theme="1"/>
        <rFont val="Aptos Narrow"/>
        <family val="2"/>
        <scheme val="minor"/>
      </rPr>
      <t>A)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</si>
  <si>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(B)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</si>
  <si>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(C)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</si>
  <si>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(D)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</si>
  <si>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(E) 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</si>
  <si>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(F)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</si>
  <si>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(G)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</si>
  <si>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(H)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</si>
  <si>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(I)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</si>
  <si>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(K)</t>
    </r>
  </si>
  <si>
    <t>Edge</t>
  </si>
  <si>
    <t>Betweennes Centrality (Edge)</t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</si>
  <si>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(AB)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</si>
  <si>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(AD)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</si>
  <si>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(AF)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</si>
  <si>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(AH)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</si>
  <si>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(AK)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</si>
  <si>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(BC)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</si>
  <si>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(CD)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</si>
  <si>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(CF)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</si>
  <si>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(CH)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</si>
  <si>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(CK)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</si>
  <si>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(DE)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</si>
  <si>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(EF)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</si>
  <si>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(EH)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</si>
  <si>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(EK)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</si>
  <si>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(FG)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</si>
  <si>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(FI)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</si>
  <si>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(GK)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</si>
  <si>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(HI)</t>
    </r>
  </si>
  <si>
    <r>
      <t>C</t>
    </r>
    <r>
      <rPr>
        <vertAlign val="subscript"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(IK)</t>
    </r>
  </si>
  <si>
    <t>D/F/H/K</t>
  </si>
  <si>
    <t>F/K</t>
  </si>
  <si>
    <t>F/H/K</t>
  </si>
  <si>
    <t>A/C</t>
  </si>
  <si>
    <t>A/C/E</t>
  </si>
  <si>
    <t>A,H/A,F/C,F/E,K/C,H/E,H/E,F/A,K/C,K</t>
  </si>
  <si>
    <t>A/C/E/I</t>
  </si>
  <si>
    <t>A/C/E/G/I</t>
  </si>
  <si>
    <t>F,A/F,C/F,E/F,I/K,A/K,C/K,E/K,I</t>
  </si>
  <si>
    <t>B/D/F/K/H</t>
  </si>
  <si>
    <t>A,D/A,F/A,H/A,K/C,D/C,F/C,H/C,K</t>
  </si>
  <si>
    <t>A,F/A,K/C,F/C,K</t>
  </si>
  <si>
    <t>A,F/A,H/A,K/C,F/C,H/C,K</t>
  </si>
  <si>
    <t>A,F/C,F/E,K/A,K/C,K/E,F</t>
  </si>
  <si>
    <t>(AB,AD,DE)/(AB,AF,EF)/(AB,AH,EH)/(AB,AK,EK)/(BC,CD,DE)/(BC,CF,EF)/(BC,CH,EH)/(BC,CK,EK)</t>
  </si>
  <si>
    <t>(AB,AF,FG)/(AB,AK,GK)/(BC,CF,FG)/(BC,CK,GK)</t>
  </si>
  <si>
    <t>(AB,AH)/(BC,CH)</t>
  </si>
  <si>
    <t>(AB,AF,FI)/(AB,AH,HI)/(AB,AK,IK)/(BC,CF,FI)/(BC,CH,HI)/(BC,CK,IK)</t>
  </si>
  <si>
    <t>(AB,AK)/(BC,CK)</t>
  </si>
  <si>
    <t>(CD,DE)/(CF,EF)/(CH,EH)/(CK,EK)</t>
  </si>
  <si>
    <t>(CF,FG)/(CK,GK)</t>
  </si>
  <si>
    <t>(CF,FI)/(CH,HI)/(CK,IK)</t>
  </si>
  <si>
    <t>(EF,FI)/(EH,HI)/(EK,IK)</t>
  </si>
  <si>
    <t>(AD,AF)/(CD,CF)/(DE,EF)</t>
  </si>
  <si>
    <t>(AD,AH)/(CD,CH)/(DE,EH)</t>
  </si>
  <si>
    <t>(AD,AK)/(CD,CK)/(DE,EK)</t>
  </si>
  <si>
    <t>(AD,AF,FG)/(CD,CF,FG)/(DE,EK,GK)/(AD,AK,GK)/(CD,CK,GK)/(DE,EF,FG)</t>
  </si>
  <si>
    <t>(AF,AH)/(CF,CH)/(EF,EH)/(FI,HI)</t>
  </si>
  <si>
    <t>(AH,AK)/(CH,CK)/(EH,EK)/(HI,IK)</t>
  </si>
  <si>
    <t>(AB,AD)/(BC,CD)</t>
  </si>
  <si>
    <t>(AB,AF)/(BC,CF)</t>
  </si>
  <si>
    <t>(FG,AF,AH)/(FG,CF,CH)/(FG,EF,EH)/(FG,FI,HI)/(GK,AK,AH)/(GK,CK,CH)/(GK,EK,EH)/(GK,IK,HI)</t>
  </si>
  <si>
    <t>(AD,DE)/(AF,EF)/(AH,EH)/(AK,EK)</t>
  </si>
  <si>
    <t>(AF,FG)/(AK,GK)</t>
  </si>
  <si>
    <t>(AF,FI)/(AH,HI)/(AK,IK)</t>
  </si>
  <si>
    <t>(AD,AH,HI)/(AD,AF,FI)/(CD,CF,FI)/(DE,EK,IK)/(CD,CH,HI)/(DE,EH,HI)/(DE,EF,FI)/(AD,AK,IK)/(CD,CK,IK)</t>
  </si>
  <si>
    <t>(FG,FI)/(GK,IK)</t>
  </si>
  <si>
    <t>Outlink</t>
  </si>
  <si>
    <t>Page Rank</t>
  </si>
  <si>
    <t>&lt; epsilon = 0.1</t>
  </si>
  <si>
    <t>Xếp hạng tầm quan trọng của các đỉnh theo thứ tự là:</t>
  </si>
  <si>
    <t>A,C,F,K,E,H,D,I,B,G (A=C=F=K &amp; E=H &amp; D=I &amp; B=G)</t>
  </si>
  <si>
    <t>Interation 1</t>
  </si>
  <si>
    <t>x</t>
  </si>
  <si>
    <t>=</t>
  </si>
  <si>
    <t>Normalized Value =</t>
  </si>
  <si>
    <t>Interation 2</t>
  </si>
  <si>
    <t>Interation 3</t>
  </si>
  <si>
    <t>Interation 4</t>
  </si>
  <si>
    <t>Interation 5</t>
  </si>
  <si>
    <t>CONVERGES</t>
  </si>
  <si>
    <t>EigenVector Centrality</t>
  </si>
  <si>
    <t>Node Ranking</t>
  </si>
  <si>
    <t>Source</t>
  </si>
  <si>
    <t>Target</t>
  </si>
  <si>
    <t>Weight</t>
  </si>
  <si>
    <t>/45</t>
  </si>
  <si>
    <t>(AB,BC)/(AD,CD)/(AF,CF)/(AK,CK)/(AH,CH)</t>
  </si>
  <si>
    <t>Root A</t>
  </si>
  <si>
    <t>Root B</t>
  </si>
  <si>
    <t>Root C</t>
  </si>
  <si>
    <t>Root D</t>
  </si>
  <si>
    <t>Root E</t>
  </si>
  <si>
    <t>Root F</t>
  </si>
  <si>
    <t>Root G</t>
  </si>
  <si>
    <t>Root H</t>
  </si>
  <si>
    <t>Root I</t>
  </si>
  <si>
    <t>Root K</t>
  </si>
  <si>
    <t>AB</t>
  </si>
  <si>
    <t>AD</t>
  </si>
  <si>
    <t>AF</t>
  </si>
  <si>
    <t>AH</t>
  </si>
  <si>
    <t>AK</t>
  </si>
  <si>
    <t>BC</t>
  </si>
  <si>
    <t>CD</t>
  </si>
  <si>
    <t>CF</t>
  </si>
  <si>
    <t>CH</t>
  </si>
  <si>
    <t>CK</t>
  </si>
  <si>
    <t>DE</t>
  </si>
  <si>
    <t>EF</t>
  </si>
  <si>
    <t>EH</t>
  </si>
  <si>
    <t>EK</t>
  </si>
  <si>
    <t>FG</t>
  </si>
  <si>
    <t>FI</t>
  </si>
  <si>
    <t>GK</t>
  </si>
  <si>
    <t>HI</t>
  </si>
  <si>
    <t>IK</t>
  </si>
  <si>
    <t>Cạnh</t>
  </si>
  <si>
    <t>Tổng</t>
  </si>
  <si>
    <t>(EF,FG)/(EK,GK)</t>
  </si>
  <si>
    <t>(AF,AK)/(CF,CK)/(EF,EK)/(FG,GK)/(FI,IK)</t>
  </si>
  <si>
    <t>37/450</t>
  </si>
  <si>
    <t>329/5400</t>
  </si>
  <si>
    <t>158/2025</t>
  </si>
  <si>
    <t>997/16200</t>
  </si>
  <si>
    <t>29/540</t>
  </si>
  <si>
    <t>41/810</t>
  </si>
  <si>
    <t>1. Edge Betweeness cho cạnh AB = 37/450</t>
  </si>
  <si>
    <t>1. Edge Betweeness cho cạnh AD = 329/5400</t>
  </si>
  <si>
    <t>1. Edge Betweeness cho cạnh AF = 158/2025</t>
  </si>
  <si>
    <t>1. Edge Betweeness cho cạnh AH = 997/16200</t>
  </si>
  <si>
    <t>1. Edge Betweeness cho cạnh BC = 37/450</t>
  </si>
  <si>
    <t>1. Edge Betweeness cho cạnh CD = 329/5400</t>
  </si>
  <si>
    <t>1. Edge Betweeness cho cạnh CD = 158/2025</t>
  </si>
  <si>
    <t>1. Edge Betweeness cho cạnh FG = 37/450</t>
  </si>
  <si>
    <t>1. Edge Betweeness cho cạnh GK = 37/450</t>
  </si>
  <si>
    <t>1. Edge Betweeness cho cạnh FI = 329/5400</t>
  </si>
  <si>
    <t>1. Edge Betweeness cho cạnh IK = 329/5400</t>
  </si>
  <si>
    <t>1. Edge Betweeness cho cạnh CF =  158/2025</t>
  </si>
  <si>
    <t>1. Edge Betweeness cho cạnh CH = 997/16200</t>
  </si>
  <si>
    <t>1. Edge Betweeness cho cạnh EF = 997/16200</t>
  </si>
  <si>
    <t>1. Edge Betweeness cho cạnh EK = 997/16200</t>
  </si>
  <si>
    <t>1. Edge Betweeness cho cạnh CK = 158/2025</t>
  </si>
  <si>
    <t>1. Edge Betweeness cho cạnh DE = 29/540</t>
  </si>
  <si>
    <t>1. Edge Betweeness cho cạnh HI = 29/540</t>
  </si>
  <si>
    <t>1. Edge Betweeness cho cạnh EH= 41/810</t>
  </si>
  <si>
    <t>1/5</t>
  </si>
  <si>
    <t>1/2</t>
  </si>
  <si>
    <t>1/4</t>
  </si>
  <si>
    <t>1/8</t>
  </si>
  <si>
    <t>1/3</t>
  </si>
  <si>
    <t>1/6</t>
  </si>
  <si>
    <t>1/9</t>
  </si>
  <si>
    <t>AB, BC, FG và GK lớn nhất nên tiến hành cắt cạnh AB, BC, FG và GK =&gt; Chia biểu đồ thành 3 cụm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</si>
</sst>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3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1" fillId="3" borderId="2" xfId="0" applyFont="1" applyFill="1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2" xfId="0" applyBorder="1"/>
    <xf numFmtId="0" fontId="1" fillId="3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2" fillId="0" borderId="0" xfId="0" applyFont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164" fontId="0" fillId="7" borderId="0" xfId="0" applyNumberForma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1" fillId="3" borderId="2" xfId="0" applyFont="1" applyFill="1" applyBorder="1" applyAlignment="1">
      <alignment horizontal="center" wrapText="1"/>
    </xf>
    <xf numFmtId="164" fontId="0" fillId="7" borderId="2" xfId="0" applyNumberFormat="1" applyFill="1" applyBorder="1" applyAlignment="1">
      <alignment horizontal="center"/>
    </xf>
    <xf numFmtId="0" fontId="3" fillId="0" borderId="0" xfId="0" applyFont="1"/>
    <xf numFmtId="0" fontId="3" fillId="0" borderId="2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/>
    <xf numFmtId="49" fontId="0" fillId="8" borderId="2" xfId="0" applyNumberFormat="1" applyFill="1" applyBorder="1" applyAlignment="1">
      <alignment horizontal="center"/>
    </xf>
    <xf numFmtId="49" fontId="1" fillId="3" borderId="2" xfId="0" applyNumberFormat="1" applyFont="1" applyFill="1" applyBorder="1" applyAlignment="1">
      <alignment horizontal="center"/>
    </xf>
    <xf numFmtId="49" fontId="10" fillId="3" borderId="2" xfId="0" applyNumberFormat="1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ill="1" applyBorder="1"/>
    <xf numFmtId="0" fontId="4" fillId="2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left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3" borderId="2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164" fontId="0" fillId="6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304801</xdr:colOff>
      <xdr:row>1</xdr:row>
      <xdr:rowOff>19050</xdr:rowOff>
    </xdr:from>
    <xdr:to>
      <xdr:col>11</xdr:col>
      <xdr:colOff>496761</xdr:colOff>
      <xdr:row>18</xdr:row>
      <xdr:rowOff>9555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6850C1-DF13-A5C4-69DF-B56FBC96F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8526" y="200025"/>
          <a:ext cx="4725860" cy="3086130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419101</xdr:colOff>
      <xdr:row>1</xdr:row>
      <xdr:rowOff>115278</xdr:rowOff>
    </xdr:from>
    <xdr:to>
      <xdr:col>22</xdr:col>
      <xdr:colOff>381001</xdr:colOff>
      <xdr:row>17</xdr:row>
      <xdr:rowOff>115626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51A39F-FA29-93B0-876A-77858F629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9076" y="296253"/>
          <a:ext cx="4495800" cy="2914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337457</xdr:colOff>
      <xdr:row>2</xdr:row>
      <xdr:rowOff>63952</xdr:rowOff>
    </xdr:from>
    <xdr:to>
      <xdr:col>9</xdr:col>
      <xdr:colOff>21256</xdr:colOff>
      <xdr:row>22</xdr:row>
      <xdr:rowOff>21089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55D1AC-6F5A-4DEB-A4CF-74479385D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57" y="417738"/>
          <a:ext cx="5557323" cy="34902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303142</xdr:colOff>
      <xdr:row>1</xdr:row>
      <xdr:rowOff>23375</xdr:rowOff>
    </xdr:from>
    <xdr:to>
      <xdr:col>9</xdr:col>
      <xdr:colOff>647271</xdr:colOff>
      <xdr:row>17</xdr:row>
      <xdr:rowOff>113862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6D1DF1-F452-4A50-A168-E66FE0015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083" y="202669"/>
          <a:ext cx="5543659" cy="35979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608609</xdr:colOff>
      <xdr:row>1</xdr:row>
      <xdr:rowOff>57520</xdr:rowOff>
    </xdr:from>
    <xdr:to>
      <xdr:col>19</xdr:col>
      <xdr:colOff>123501</xdr:colOff>
      <xdr:row>14</xdr:row>
      <xdr:rowOff>51955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08EDFE-D7E2-A0F0-9AAE-9A30CCA9F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29" t="16410" r="25280" b="52931"/>
        <a:stretch/>
      </xdr:blipFill>
      <xdr:spPr>
        <a:xfrm>
          <a:off x="9051224" y="239362"/>
          <a:ext cx="3411482" cy="2358366"/>
        </a:xfrm>
        <a:prstGeom prst="rect">
          <a:avLst/>
        </a:prstGeom>
      </xdr:spPr>
    </xdr:pic>
    <xdr:clientData/>
  </xdr:twoCellAnchor>
  <xdr:twoCellAnchor editAs="oneCell">
    <xdr:from>
      <xdr:col>19</xdr:col>
      <xdr:colOff>603663</xdr:colOff>
      <xdr:row>0</xdr:row>
      <xdr:rowOff>154627</xdr:rowOff>
    </xdr:from>
    <xdr:to>
      <xdr:col>24</xdr:col>
      <xdr:colOff>285750</xdr:colOff>
      <xdr:row>14</xdr:row>
      <xdr:rowOff>160318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2472D1-EF36-4ABF-9473-34614D107E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63" t="48361" r="20996" b="11450"/>
        <a:stretch/>
      </xdr:blipFill>
      <xdr:spPr>
        <a:xfrm>
          <a:off x="12942868" y="154627"/>
          <a:ext cx="2929246" cy="2551464"/>
        </a:xfrm>
        <a:prstGeom prst="rect">
          <a:avLst/>
        </a:prstGeom>
      </xdr:spPr>
    </xdr:pic>
    <xdr:clientData/>
  </xdr:twoCellAnchor>
  <xdr:twoCellAnchor editAs="oneCell">
    <xdr:from>
      <xdr:col>25</xdr:col>
      <xdr:colOff>74838</xdr:colOff>
      <xdr:row>1</xdr:row>
      <xdr:rowOff>50717</xdr:rowOff>
    </xdr:from>
    <xdr:to>
      <xdr:col>32</xdr:col>
      <xdr:colOff>45917</xdr:colOff>
      <xdr:row>14</xdr:row>
      <xdr:rowOff>147203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1C79C3-B5EA-E0FD-10E4-00EFB3003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10" r="10624" b="70915"/>
        <a:stretch/>
      </xdr:blipFill>
      <xdr:spPr>
        <a:xfrm>
          <a:off x="16310634" y="232559"/>
          <a:ext cx="4517101" cy="2460417"/>
        </a:xfrm>
        <a:prstGeom prst="rect">
          <a:avLst/>
        </a:prstGeom>
      </xdr:spPr>
    </xdr:pic>
    <xdr:clientData/>
  </xdr:twoCellAnchor>
  <xdr:twoCellAnchor editAs="oneCell">
    <xdr:from>
      <xdr:col>13</xdr:col>
      <xdr:colOff>565313</xdr:colOff>
      <xdr:row>16</xdr:row>
      <xdr:rowOff>56285</xdr:rowOff>
    </xdr:from>
    <xdr:to>
      <xdr:col>18</xdr:col>
      <xdr:colOff>567836</xdr:colOff>
      <xdr:row>28</xdr:row>
      <xdr:rowOff>83501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380283-B019-4531-9752-4C42DE972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93" t="32035" r="11742" b="29275"/>
        <a:stretch/>
      </xdr:blipFill>
      <xdr:spPr>
        <a:xfrm>
          <a:off x="9007928" y="2965740"/>
          <a:ext cx="3249681" cy="2209306"/>
        </a:xfrm>
        <a:prstGeom prst="rect">
          <a:avLst/>
        </a:prstGeom>
      </xdr:spPr>
    </xdr:pic>
    <xdr:clientData/>
  </xdr:twoCellAnchor>
  <xdr:twoCellAnchor editAs="oneCell">
    <xdr:from>
      <xdr:col>19</xdr:col>
      <xdr:colOff>538099</xdr:colOff>
      <xdr:row>29</xdr:row>
      <xdr:rowOff>115660</xdr:rowOff>
    </xdr:from>
    <xdr:to>
      <xdr:col>26</xdr:col>
      <xdr:colOff>201633</xdr:colOff>
      <xdr:row>44</xdr:row>
      <xdr:rowOff>22266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9B02D9-46C2-A14B-D390-2578C58C3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49" t="2030" r="25596" b="71523"/>
        <a:stretch/>
      </xdr:blipFill>
      <xdr:spPr>
        <a:xfrm>
          <a:off x="12877304" y="5389047"/>
          <a:ext cx="4209556" cy="2634219"/>
        </a:xfrm>
        <a:prstGeom prst="rect">
          <a:avLst/>
        </a:prstGeom>
      </xdr:spPr>
    </xdr:pic>
    <xdr:clientData/>
  </xdr:twoCellAnchor>
  <xdr:twoCellAnchor editAs="oneCell">
    <xdr:from>
      <xdr:col>19</xdr:col>
      <xdr:colOff>317293</xdr:colOff>
      <xdr:row>16</xdr:row>
      <xdr:rowOff>42999</xdr:rowOff>
    </xdr:from>
    <xdr:to>
      <xdr:col>25</xdr:col>
      <xdr:colOff>157111</xdr:colOff>
      <xdr:row>28</xdr:row>
      <xdr:rowOff>108859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446293-081D-049A-6C30-4AB14F0B46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74" r="15859" b="74165"/>
        <a:stretch/>
      </xdr:blipFill>
      <xdr:spPr>
        <a:xfrm>
          <a:off x="12656498" y="2952454"/>
          <a:ext cx="3736409" cy="2247950"/>
        </a:xfrm>
        <a:prstGeom prst="rect">
          <a:avLst/>
        </a:prstGeom>
      </xdr:spPr>
    </xdr:pic>
    <xdr:clientData/>
  </xdr:twoCellAnchor>
  <xdr:twoCellAnchor editAs="oneCell">
    <xdr:from>
      <xdr:col>25</xdr:col>
      <xdr:colOff>510886</xdr:colOff>
      <xdr:row>16</xdr:row>
      <xdr:rowOff>83499</xdr:rowOff>
    </xdr:from>
    <xdr:to>
      <xdr:col>32</xdr:col>
      <xdr:colOff>154008</xdr:colOff>
      <xdr:row>28</xdr:row>
      <xdr:rowOff>102056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375C77-36FB-45FF-90C9-A6EB18365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26" t="27770" r="17789" b="50112"/>
        <a:stretch/>
      </xdr:blipFill>
      <xdr:spPr>
        <a:xfrm>
          <a:off x="16746682" y="2992954"/>
          <a:ext cx="4189144" cy="2200647"/>
        </a:xfrm>
        <a:prstGeom prst="rect">
          <a:avLst/>
        </a:prstGeom>
      </xdr:spPr>
    </xdr:pic>
    <xdr:clientData/>
  </xdr:twoCellAnchor>
  <xdr:twoCellAnchor editAs="oneCell">
    <xdr:from>
      <xdr:col>13</xdr:col>
      <xdr:colOff>531295</xdr:colOff>
      <xdr:row>29</xdr:row>
      <xdr:rowOff>90303</xdr:rowOff>
    </xdr:from>
    <xdr:to>
      <xdr:col>19</xdr:col>
      <xdr:colOff>242454</xdr:colOff>
      <xdr:row>45</xdr:row>
      <xdr:rowOff>115618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72D151-7C66-4F84-AC2A-DBC7C85CD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62" t="52702" r="19989" b="11719"/>
        <a:stretch/>
      </xdr:blipFill>
      <xdr:spPr>
        <a:xfrm>
          <a:off x="8973910" y="5363690"/>
          <a:ext cx="3607749" cy="2934770"/>
        </a:xfrm>
        <a:prstGeom prst="rect">
          <a:avLst/>
        </a:prstGeom>
      </xdr:spPr>
    </xdr:pic>
    <xdr:clientData/>
  </xdr:twoCellAnchor>
  <xdr:twoCellAnchor editAs="oneCell">
    <xdr:from>
      <xdr:col>26</xdr:col>
      <xdr:colOff>599333</xdr:colOff>
      <xdr:row>29</xdr:row>
      <xdr:rowOff>170088</xdr:rowOff>
    </xdr:from>
    <xdr:to>
      <xdr:col>32</xdr:col>
      <xdr:colOff>633351</xdr:colOff>
      <xdr:row>46</xdr:row>
      <xdr:rowOff>72331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EE27F0-7C7A-4577-A52A-23F4583BC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55" t="27976" r="26894" b="38204"/>
        <a:stretch/>
      </xdr:blipFill>
      <xdr:spPr>
        <a:xfrm>
          <a:off x="17484560" y="5443475"/>
          <a:ext cx="3930609" cy="2993538"/>
        </a:xfrm>
        <a:prstGeom prst="rect">
          <a:avLst/>
        </a:prstGeom>
      </xdr:spPr>
    </xdr:pic>
    <xdr:clientData/>
  </xdr:twoCellAnchor>
  <xdr:twoCellAnchor editAs="oneCell">
    <xdr:from>
      <xdr:col>19</xdr:col>
      <xdr:colOff>188026</xdr:colOff>
      <xdr:row>47</xdr:row>
      <xdr:rowOff>69890</xdr:rowOff>
    </xdr:from>
    <xdr:to>
      <xdr:col>27</xdr:col>
      <xdr:colOff>4330</xdr:colOff>
      <xdr:row>61</xdr:row>
      <xdr:rowOff>176892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3BD2F4-84A0-4E30-AF7D-71FF54DF1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48" t="66234" r="19444" b="7115"/>
        <a:stretch/>
      </xdr:blipFill>
      <xdr:spPr>
        <a:xfrm>
          <a:off x="12527231" y="8616414"/>
          <a:ext cx="5011759" cy="26527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57150</xdr:rowOff>
    </xdr:from>
    <xdr:to>
      <xdr:col>9</xdr:col>
      <xdr:colOff>287516</xdr:colOff>
      <xdr:row>21</xdr:row>
      <xdr:rowOff>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08A8A0-8D36-4287-900B-2BEFE75BE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38125"/>
          <a:ext cx="5535791" cy="35819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1</xdr:row>
      <xdr:rowOff>0</xdr:rowOff>
    </xdr:from>
    <xdr:to>
      <xdr:col>9</xdr:col>
      <xdr:colOff>344666</xdr:colOff>
      <xdr:row>20</xdr:row>
      <xdr:rowOff>143435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7E9B1F-F4AE-4851-A53C-C761479B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180975"/>
          <a:ext cx="5535791" cy="358196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21EB2-934B-4D8B-805B-ABD8C4632A12}">
  <dimension ref="B1:O21"/>
  <sheetViews>
    <sheetView workbookViewId="0">
      <selection activeCell="F29" sqref="F29"/>
    </sheetView>
  </sheetViews>
  <sheetFormatPr defaultRowHeight="14.25" x14ac:dyDescent="0.45"/>
  <cols>
    <col min="2" max="2" width="14.3984375" customWidth="1"/>
    <col min="3" max="3" width="14.53125" customWidth="1"/>
    <col min="14" max="14" width="18.1328125" customWidth="1"/>
    <col min="15" max="15" width="13.59765625" customWidth="1"/>
  </cols>
  <sheetData>
    <row r="1" spans="2:15" x14ac:dyDescent="0.45">
      <c r="B1" s="25" t="s">
        <v>133</v>
      </c>
      <c r="C1" s="25" t="s">
        <v>134</v>
      </c>
      <c r="D1" s="25" t="s">
        <v>135</v>
      </c>
    </row>
    <row r="2" spans="2:15" x14ac:dyDescent="0.45">
      <c r="B2" t="s">
        <v>21</v>
      </c>
      <c r="C2" t="s">
        <v>16</v>
      </c>
      <c r="D2">
        <v>9</v>
      </c>
    </row>
    <row r="3" spans="2:15" ht="15.75" x14ac:dyDescent="0.5">
      <c r="B3" t="s">
        <v>21</v>
      </c>
      <c r="C3" t="s">
        <v>18</v>
      </c>
      <c r="D3">
        <v>10</v>
      </c>
      <c r="M3" s="37" t="s">
        <v>0</v>
      </c>
      <c r="N3" s="37"/>
      <c r="O3" s="37"/>
    </row>
    <row r="4" spans="2:15" x14ac:dyDescent="0.45">
      <c r="B4" t="s">
        <v>21</v>
      </c>
      <c r="C4" t="s">
        <v>20</v>
      </c>
      <c r="D4">
        <v>7</v>
      </c>
      <c r="M4" s="1" t="s">
        <v>1</v>
      </c>
      <c r="N4" s="1" t="s">
        <v>2</v>
      </c>
      <c r="O4" s="1" t="s">
        <v>3</v>
      </c>
    </row>
    <row r="5" spans="2:15" x14ac:dyDescent="0.45">
      <c r="B5" t="s">
        <v>21</v>
      </c>
      <c r="C5" t="s">
        <v>22</v>
      </c>
      <c r="D5">
        <v>7</v>
      </c>
      <c r="M5" s="2">
        <v>1</v>
      </c>
      <c r="N5" s="3" t="s">
        <v>14</v>
      </c>
      <c r="O5" s="2" t="s">
        <v>4</v>
      </c>
    </row>
    <row r="6" spans="2:15" x14ac:dyDescent="0.45">
      <c r="B6" t="s">
        <v>21</v>
      </c>
      <c r="C6" t="s">
        <v>14</v>
      </c>
      <c r="D6">
        <v>9</v>
      </c>
      <c r="M6" s="2">
        <v>2</v>
      </c>
      <c r="N6" s="3" t="s">
        <v>15</v>
      </c>
      <c r="O6" s="2" t="s">
        <v>5</v>
      </c>
    </row>
    <row r="7" spans="2:15" x14ac:dyDescent="0.45">
      <c r="B7" t="s">
        <v>19</v>
      </c>
      <c r="C7" t="s">
        <v>16</v>
      </c>
      <c r="D7">
        <v>8</v>
      </c>
      <c r="M7" s="2">
        <v>3</v>
      </c>
      <c r="N7" s="3" t="s">
        <v>16</v>
      </c>
      <c r="O7" s="2" t="s">
        <v>6</v>
      </c>
    </row>
    <row r="8" spans="2:15" x14ac:dyDescent="0.45">
      <c r="B8" t="s">
        <v>19</v>
      </c>
      <c r="C8" t="s">
        <v>18</v>
      </c>
      <c r="D8">
        <v>9</v>
      </c>
      <c r="M8" s="2">
        <v>4</v>
      </c>
      <c r="N8" s="3" t="s">
        <v>17</v>
      </c>
      <c r="O8" s="2" t="s">
        <v>7</v>
      </c>
    </row>
    <row r="9" spans="2:15" x14ac:dyDescent="0.45">
      <c r="B9" t="s">
        <v>19</v>
      </c>
      <c r="C9" t="s">
        <v>20</v>
      </c>
      <c r="D9">
        <v>9</v>
      </c>
      <c r="M9" s="2">
        <v>5</v>
      </c>
      <c r="N9" s="3" t="s">
        <v>18</v>
      </c>
      <c r="O9" s="2" t="s">
        <v>8</v>
      </c>
    </row>
    <row r="10" spans="2:15" x14ac:dyDescent="0.45">
      <c r="B10" t="s">
        <v>19</v>
      </c>
      <c r="C10" t="s">
        <v>22</v>
      </c>
      <c r="D10">
        <v>6</v>
      </c>
      <c r="M10" s="2">
        <v>6</v>
      </c>
      <c r="N10" s="3" t="s">
        <v>19</v>
      </c>
      <c r="O10" s="2" t="s">
        <v>9</v>
      </c>
    </row>
    <row r="11" spans="2:15" x14ac:dyDescent="0.45">
      <c r="B11" t="s">
        <v>19</v>
      </c>
      <c r="C11" t="s">
        <v>14</v>
      </c>
      <c r="D11">
        <v>9</v>
      </c>
      <c r="M11" s="2">
        <v>7</v>
      </c>
      <c r="N11" s="3" t="s">
        <v>20</v>
      </c>
      <c r="O11" s="2" t="s">
        <v>10</v>
      </c>
    </row>
    <row r="12" spans="2:15" x14ac:dyDescent="0.45">
      <c r="B12" t="s">
        <v>23</v>
      </c>
      <c r="C12" t="s">
        <v>16</v>
      </c>
      <c r="D12">
        <v>12</v>
      </c>
      <c r="M12" s="2">
        <v>8</v>
      </c>
      <c r="N12" s="3" t="s">
        <v>21</v>
      </c>
      <c r="O12" s="2" t="s">
        <v>11</v>
      </c>
    </row>
    <row r="13" spans="2:15" x14ac:dyDescent="0.45">
      <c r="B13" t="s">
        <v>23</v>
      </c>
      <c r="C13" t="s">
        <v>18</v>
      </c>
      <c r="D13">
        <v>10</v>
      </c>
      <c r="M13" s="2">
        <v>9</v>
      </c>
      <c r="N13" s="3" t="s">
        <v>22</v>
      </c>
      <c r="O13" s="2" t="s">
        <v>12</v>
      </c>
    </row>
    <row r="14" spans="2:15" x14ac:dyDescent="0.45">
      <c r="B14" t="s">
        <v>23</v>
      </c>
      <c r="C14" t="s">
        <v>20</v>
      </c>
      <c r="D14">
        <v>7</v>
      </c>
      <c r="M14" s="2">
        <v>10</v>
      </c>
      <c r="N14" s="3" t="s">
        <v>23</v>
      </c>
      <c r="O14" s="2" t="s">
        <v>13</v>
      </c>
    </row>
    <row r="15" spans="2:15" x14ac:dyDescent="0.45">
      <c r="B15" t="s">
        <v>23</v>
      </c>
      <c r="C15" t="s">
        <v>22</v>
      </c>
      <c r="D15">
        <v>11</v>
      </c>
    </row>
    <row r="16" spans="2:15" x14ac:dyDescent="0.45">
      <c r="B16" t="s">
        <v>23</v>
      </c>
      <c r="C16" t="s">
        <v>14</v>
      </c>
      <c r="D16">
        <v>11</v>
      </c>
    </row>
    <row r="17" spans="2:4" x14ac:dyDescent="0.45">
      <c r="B17" t="s">
        <v>17</v>
      </c>
      <c r="C17" t="s">
        <v>16</v>
      </c>
      <c r="D17">
        <v>8</v>
      </c>
    </row>
    <row r="18" spans="2:4" x14ac:dyDescent="0.45">
      <c r="B18" t="s">
        <v>17</v>
      </c>
      <c r="C18" t="s">
        <v>18</v>
      </c>
      <c r="D18">
        <v>7</v>
      </c>
    </row>
    <row r="19" spans="2:4" x14ac:dyDescent="0.45">
      <c r="B19" t="s">
        <v>17</v>
      </c>
      <c r="C19" t="s">
        <v>14</v>
      </c>
      <c r="D19">
        <v>8</v>
      </c>
    </row>
    <row r="20" spans="2:4" x14ac:dyDescent="0.45">
      <c r="B20" t="s">
        <v>15</v>
      </c>
      <c r="C20" t="s">
        <v>16</v>
      </c>
      <c r="D20">
        <v>9</v>
      </c>
    </row>
    <row r="21" spans="2:4" x14ac:dyDescent="0.45">
      <c r="B21" t="s">
        <v>15</v>
      </c>
      <c r="C21" t="s">
        <v>14</v>
      </c>
      <c r="D21">
        <v>11</v>
      </c>
    </row>
  </sheetData>
  <mergeCells count="1">
    <mergeCell ref="M3:O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A32A-16AD-4C0C-97FD-376155B1C413}">
  <dimension ref="K3:Y27"/>
  <sheetViews>
    <sheetView tabSelected="1" topLeftCell="F4" zoomScaleNormal="100" workbookViewId="0">
      <selection activeCell="Y18" sqref="Y18"/>
    </sheetView>
  </sheetViews>
  <sheetFormatPr defaultRowHeight="14.25" x14ac:dyDescent="0.45"/>
  <cols>
    <col min="23" max="23" width="20.796875" customWidth="1"/>
    <col min="24" max="24" width="12.796875" customWidth="1"/>
  </cols>
  <sheetData>
    <row r="3" spans="11:24" x14ac:dyDescent="0.45">
      <c r="K3" s="38" t="s">
        <v>24</v>
      </c>
      <c r="L3" s="39"/>
      <c r="M3" s="39"/>
      <c r="N3" s="40"/>
      <c r="P3" s="1" t="s">
        <v>36</v>
      </c>
      <c r="Q3" s="4" t="s">
        <v>37</v>
      </c>
    </row>
    <row r="4" spans="11:24" x14ac:dyDescent="0.45">
      <c r="K4" s="2" t="s">
        <v>25</v>
      </c>
      <c r="L4" s="2">
        <v>10</v>
      </c>
      <c r="M4" s="41"/>
      <c r="N4" s="42"/>
      <c r="P4" s="2" t="s">
        <v>4</v>
      </c>
      <c r="Q4" s="2">
        <v>5</v>
      </c>
    </row>
    <row r="5" spans="11:24" x14ac:dyDescent="0.45">
      <c r="K5" s="2" t="s">
        <v>26</v>
      </c>
      <c r="L5" s="2">
        <v>0</v>
      </c>
      <c r="M5" s="2" t="s">
        <v>27</v>
      </c>
      <c r="N5" s="2">
        <f>L5/$L$4</f>
        <v>0</v>
      </c>
      <c r="P5" s="2" t="s">
        <v>5</v>
      </c>
      <c r="Q5" s="2">
        <v>2</v>
      </c>
    </row>
    <row r="6" spans="11:24" x14ac:dyDescent="0.45">
      <c r="K6" s="2" t="s">
        <v>28</v>
      </c>
      <c r="L6" s="2">
        <v>2</v>
      </c>
      <c r="M6" s="2" t="s">
        <v>29</v>
      </c>
      <c r="N6" s="2">
        <f t="shared" ref="N6:N9" si="0">L6/$L$4</f>
        <v>0.2</v>
      </c>
      <c r="P6" s="2" t="s">
        <v>6</v>
      </c>
      <c r="Q6" s="2">
        <v>5</v>
      </c>
    </row>
    <row r="7" spans="11:24" x14ac:dyDescent="0.45">
      <c r="K7" s="2" t="s">
        <v>30</v>
      </c>
      <c r="L7" s="2">
        <v>2</v>
      </c>
      <c r="M7" s="2" t="s">
        <v>31</v>
      </c>
      <c r="N7" s="2">
        <f t="shared" si="0"/>
        <v>0.2</v>
      </c>
      <c r="P7" s="2" t="s">
        <v>7</v>
      </c>
      <c r="Q7" s="2">
        <v>3</v>
      </c>
    </row>
    <row r="8" spans="11:24" x14ac:dyDescent="0.45">
      <c r="K8" s="2" t="s">
        <v>32</v>
      </c>
      <c r="L8" s="2">
        <v>2</v>
      </c>
      <c r="M8" s="2" t="s">
        <v>33</v>
      </c>
      <c r="N8" s="2">
        <f t="shared" si="0"/>
        <v>0.2</v>
      </c>
      <c r="P8" s="2" t="s">
        <v>8</v>
      </c>
      <c r="Q8" s="2">
        <v>4</v>
      </c>
    </row>
    <row r="9" spans="11:24" x14ac:dyDescent="0.45">
      <c r="K9" s="5" t="s">
        <v>34</v>
      </c>
      <c r="L9" s="5">
        <v>4</v>
      </c>
      <c r="M9" s="5" t="s">
        <v>35</v>
      </c>
      <c r="N9" s="5">
        <f t="shared" si="0"/>
        <v>0.4</v>
      </c>
      <c r="P9" s="2" t="s">
        <v>9</v>
      </c>
      <c r="Q9" s="2">
        <v>5</v>
      </c>
    </row>
    <row r="10" spans="11:24" x14ac:dyDescent="0.45">
      <c r="K10" s="7"/>
      <c r="L10" s="7"/>
      <c r="M10" s="7"/>
      <c r="N10" s="7"/>
      <c r="P10" s="2" t="s">
        <v>10</v>
      </c>
      <c r="Q10" s="2">
        <v>2</v>
      </c>
    </row>
    <row r="11" spans="11:24" x14ac:dyDescent="0.45">
      <c r="K11" s="6"/>
      <c r="L11" s="6"/>
      <c r="M11" s="6"/>
      <c r="N11" s="6"/>
      <c r="P11" s="2" t="s">
        <v>11</v>
      </c>
      <c r="Q11" s="2">
        <v>4</v>
      </c>
    </row>
    <row r="12" spans="11:24" x14ac:dyDescent="0.45">
      <c r="K12" s="6"/>
      <c r="L12" s="6"/>
      <c r="M12" s="6"/>
      <c r="N12" s="6"/>
      <c r="P12" s="2" t="s">
        <v>12</v>
      </c>
      <c r="Q12" s="2">
        <v>3</v>
      </c>
    </row>
    <row r="13" spans="11:24" x14ac:dyDescent="0.45">
      <c r="P13" s="2" t="s">
        <v>13</v>
      </c>
      <c r="Q13" s="2">
        <v>5</v>
      </c>
    </row>
    <row r="16" spans="11:24" x14ac:dyDescent="0.45">
      <c r="K16" s="43" t="s">
        <v>38</v>
      </c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</row>
    <row r="17" spans="11:25" x14ac:dyDescent="0.45">
      <c r="K17" s="2"/>
      <c r="L17" s="8" t="s">
        <v>4</v>
      </c>
      <c r="M17" s="8" t="s">
        <v>5</v>
      </c>
      <c r="N17" s="8" t="s">
        <v>6</v>
      </c>
      <c r="O17" s="8" t="s">
        <v>7</v>
      </c>
      <c r="P17" s="8" t="s">
        <v>8</v>
      </c>
      <c r="Q17" s="8" t="s">
        <v>9</v>
      </c>
      <c r="R17" s="8" t="s">
        <v>10</v>
      </c>
      <c r="S17" s="8" t="s">
        <v>11</v>
      </c>
      <c r="T17" s="8" t="s">
        <v>12</v>
      </c>
      <c r="U17" s="8" t="s">
        <v>13</v>
      </c>
      <c r="V17" s="8" t="s">
        <v>39</v>
      </c>
      <c r="W17" s="8" t="s">
        <v>40</v>
      </c>
      <c r="X17" s="8" t="s">
        <v>41</v>
      </c>
    </row>
    <row r="18" spans="11:25" x14ac:dyDescent="0.45">
      <c r="K18" s="8" t="s">
        <v>4</v>
      </c>
      <c r="L18" s="9">
        <v>0</v>
      </c>
      <c r="M18" s="9">
        <v>1</v>
      </c>
      <c r="N18" s="9">
        <v>2</v>
      </c>
      <c r="O18" s="9">
        <v>1</v>
      </c>
      <c r="P18" s="9">
        <v>2</v>
      </c>
      <c r="Q18" s="9">
        <v>1</v>
      </c>
      <c r="R18" s="9">
        <v>2</v>
      </c>
      <c r="S18" s="9">
        <v>1</v>
      </c>
      <c r="T18" s="9">
        <v>2</v>
      </c>
      <c r="U18" s="9">
        <v>1</v>
      </c>
      <c r="V18" s="9">
        <f>SUM(L18:U18)</f>
        <v>13</v>
      </c>
      <c r="W18" s="9">
        <f t="shared" ref="W18:W27" si="1">9/V18</f>
        <v>0.69230769230769229</v>
      </c>
      <c r="X18" s="9">
        <f t="shared" ref="X18:X27" si="2">Y18/9</f>
        <v>0.77777777777777779</v>
      </c>
      <c r="Y18" s="9">
        <f>1/M18+1/N18+1/O18+1/P18+1/Q18+1/R18+1/S18+1/T18+1/U18</f>
        <v>7</v>
      </c>
    </row>
    <row r="19" spans="11:25" x14ac:dyDescent="0.45">
      <c r="K19" s="8" t="s">
        <v>5</v>
      </c>
      <c r="L19" s="9">
        <v>1</v>
      </c>
      <c r="M19" s="9">
        <v>0</v>
      </c>
      <c r="N19" s="9">
        <v>1</v>
      </c>
      <c r="O19" s="9">
        <v>2</v>
      </c>
      <c r="P19" s="9">
        <v>3</v>
      </c>
      <c r="Q19" s="9">
        <v>2</v>
      </c>
      <c r="R19" s="9">
        <v>3</v>
      </c>
      <c r="S19" s="9">
        <v>2</v>
      </c>
      <c r="T19" s="9">
        <v>3</v>
      </c>
      <c r="U19" s="9">
        <v>2</v>
      </c>
      <c r="V19" s="9">
        <f t="shared" ref="V19:V24" si="3">SUM(L19:U19)</f>
        <v>19</v>
      </c>
      <c r="W19" s="9">
        <f t="shared" si="1"/>
        <v>0.47368421052631576</v>
      </c>
      <c r="X19" s="9">
        <f t="shared" si="2"/>
        <v>0.55555555555555558</v>
      </c>
      <c r="Y19" s="9">
        <f>1/L19+1/N19+1/O19+1/P19+1/Q19+1/R19+1/S19+1/T19+1/U19</f>
        <v>5</v>
      </c>
    </row>
    <row r="20" spans="11:25" x14ac:dyDescent="0.45">
      <c r="K20" s="8" t="s">
        <v>6</v>
      </c>
      <c r="L20" s="9">
        <v>2</v>
      </c>
      <c r="M20" s="9">
        <v>1</v>
      </c>
      <c r="N20" s="9">
        <v>0</v>
      </c>
      <c r="O20" s="9">
        <v>1</v>
      </c>
      <c r="P20" s="9">
        <v>2</v>
      </c>
      <c r="Q20" s="9">
        <v>1</v>
      </c>
      <c r="R20" s="9">
        <v>2</v>
      </c>
      <c r="S20" s="9">
        <v>1</v>
      </c>
      <c r="T20" s="9">
        <v>2</v>
      </c>
      <c r="U20" s="9">
        <v>1</v>
      </c>
      <c r="V20" s="9">
        <f t="shared" si="3"/>
        <v>13</v>
      </c>
      <c r="W20" s="9">
        <f t="shared" si="1"/>
        <v>0.69230769230769229</v>
      </c>
      <c r="X20" s="9">
        <f t="shared" si="2"/>
        <v>0.77777777777777779</v>
      </c>
      <c r="Y20" s="9">
        <f>1/M20+1/L20+1/O20+1/P20+1/Q20+1/R20+1/S20+1/T20+1/U20</f>
        <v>7</v>
      </c>
    </row>
    <row r="21" spans="11:25" x14ac:dyDescent="0.45">
      <c r="K21" s="8" t="s">
        <v>7</v>
      </c>
      <c r="L21" s="9">
        <v>1</v>
      </c>
      <c r="M21" s="9">
        <v>2</v>
      </c>
      <c r="N21" s="9">
        <v>1</v>
      </c>
      <c r="O21" s="9">
        <v>0</v>
      </c>
      <c r="P21" s="9">
        <v>1</v>
      </c>
      <c r="Q21" s="9">
        <v>2</v>
      </c>
      <c r="R21" s="9">
        <v>3</v>
      </c>
      <c r="S21" s="9">
        <v>2</v>
      </c>
      <c r="T21" s="9">
        <v>3</v>
      </c>
      <c r="U21" s="9">
        <v>2</v>
      </c>
      <c r="V21" s="9">
        <f t="shared" si="3"/>
        <v>17</v>
      </c>
      <c r="W21" s="9">
        <f t="shared" si="1"/>
        <v>0.52941176470588236</v>
      </c>
      <c r="X21" s="9">
        <f t="shared" si="2"/>
        <v>0.62962962962962954</v>
      </c>
      <c r="Y21" s="9">
        <f>1/M21+1/N21+1/L21+1/P21+1/Q21+1/R21+1/S21+1/T21+1/U21</f>
        <v>5.6666666666666661</v>
      </c>
    </row>
    <row r="22" spans="11:25" x14ac:dyDescent="0.45">
      <c r="K22" s="8" t="s">
        <v>8</v>
      </c>
      <c r="L22" s="9">
        <v>2</v>
      </c>
      <c r="M22" s="9">
        <v>3</v>
      </c>
      <c r="N22" s="9">
        <v>2</v>
      </c>
      <c r="O22" s="9">
        <v>1</v>
      </c>
      <c r="P22" s="9">
        <v>0</v>
      </c>
      <c r="Q22" s="9">
        <v>1</v>
      </c>
      <c r="R22" s="9">
        <v>2</v>
      </c>
      <c r="S22" s="9">
        <v>1</v>
      </c>
      <c r="T22" s="9">
        <v>2</v>
      </c>
      <c r="U22" s="9">
        <v>1</v>
      </c>
      <c r="V22" s="9">
        <f t="shared" si="3"/>
        <v>15</v>
      </c>
      <c r="W22" s="9">
        <f t="shared" si="1"/>
        <v>0.6</v>
      </c>
      <c r="X22" s="9">
        <f t="shared" si="2"/>
        <v>0.70370370370370372</v>
      </c>
      <c r="Y22" s="9">
        <f>1/M22+1/N22+1/O22+1/L22+1/Q22+1/R22+1/S22+1/T22+1/U22</f>
        <v>6.333333333333333</v>
      </c>
    </row>
    <row r="23" spans="11:25" x14ac:dyDescent="0.45">
      <c r="K23" s="8" t="s">
        <v>9</v>
      </c>
      <c r="L23" s="9">
        <v>1</v>
      </c>
      <c r="M23" s="9">
        <v>2</v>
      </c>
      <c r="N23" s="9">
        <v>1</v>
      </c>
      <c r="O23" s="9">
        <v>2</v>
      </c>
      <c r="P23" s="9">
        <v>1</v>
      </c>
      <c r="Q23" s="9">
        <v>0</v>
      </c>
      <c r="R23" s="9">
        <v>1</v>
      </c>
      <c r="S23" s="9">
        <v>2</v>
      </c>
      <c r="T23" s="9">
        <v>1</v>
      </c>
      <c r="U23" s="9">
        <v>2</v>
      </c>
      <c r="V23" s="9">
        <f t="shared" si="3"/>
        <v>13</v>
      </c>
      <c r="W23" s="9">
        <f t="shared" si="1"/>
        <v>0.69230769230769229</v>
      </c>
      <c r="X23" s="9">
        <f t="shared" si="2"/>
        <v>0.77777777777777779</v>
      </c>
      <c r="Y23" s="9">
        <f>1/M23+1/N23+1/O23+1/P23+1/L23+1/R23+1/S23+1/T23+1/U23</f>
        <v>7</v>
      </c>
    </row>
    <row r="24" spans="11:25" x14ac:dyDescent="0.45">
      <c r="K24" s="8" t="s">
        <v>10</v>
      </c>
      <c r="L24" s="9">
        <v>2</v>
      </c>
      <c r="M24" s="9">
        <v>3</v>
      </c>
      <c r="N24" s="9">
        <v>2</v>
      </c>
      <c r="O24" s="9">
        <v>3</v>
      </c>
      <c r="P24" s="9">
        <v>2</v>
      </c>
      <c r="Q24" s="9">
        <v>1</v>
      </c>
      <c r="R24" s="9">
        <v>0</v>
      </c>
      <c r="S24" s="9">
        <v>3</v>
      </c>
      <c r="T24" s="9">
        <v>2</v>
      </c>
      <c r="U24" s="9">
        <v>1</v>
      </c>
      <c r="V24" s="9">
        <f t="shared" si="3"/>
        <v>19</v>
      </c>
      <c r="W24" s="9">
        <f t="shared" si="1"/>
        <v>0.47368421052631576</v>
      </c>
      <c r="X24" s="9">
        <f t="shared" si="2"/>
        <v>0.55555555555555558</v>
      </c>
      <c r="Y24" s="9">
        <f>1/M24+1/N24+1/O24+1/P24+1/Q24+1/L24+1/S24+1/T24+1/U24</f>
        <v>5</v>
      </c>
    </row>
    <row r="25" spans="11:25" x14ac:dyDescent="0.45">
      <c r="K25" s="8" t="s">
        <v>11</v>
      </c>
      <c r="L25" s="9">
        <v>1</v>
      </c>
      <c r="M25" s="9">
        <v>2</v>
      </c>
      <c r="N25" s="9">
        <v>1</v>
      </c>
      <c r="O25" s="9">
        <v>2</v>
      </c>
      <c r="P25" s="9">
        <v>1</v>
      </c>
      <c r="Q25" s="9">
        <v>2</v>
      </c>
      <c r="R25" s="9">
        <v>3</v>
      </c>
      <c r="S25" s="9">
        <v>0</v>
      </c>
      <c r="T25" s="9">
        <v>1</v>
      </c>
      <c r="U25" s="9">
        <v>2</v>
      </c>
      <c r="V25" s="9">
        <f>SUM(L25:U25)</f>
        <v>15</v>
      </c>
      <c r="W25" s="9">
        <f t="shared" si="1"/>
        <v>0.6</v>
      </c>
      <c r="X25" s="9">
        <f t="shared" si="2"/>
        <v>0.70370370370370372</v>
      </c>
      <c r="Y25" s="9">
        <f>1/M25+1/N25+1/O25+1/P25+1/Q25+1/R25+1/L25+1/T25+1/U25</f>
        <v>6.3333333333333339</v>
      </c>
    </row>
    <row r="26" spans="11:25" x14ac:dyDescent="0.45">
      <c r="K26" s="8" t="s">
        <v>12</v>
      </c>
      <c r="L26" s="9">
        <v>2</v>
      </c>
      <c r="M26" s="9">
        <v>3</v>
      </c>
      <c r="N26" s="9">
        <v>2</v>
      </c>
      <c r="O26" s="9">
        <v>3</v>
      </c>
      <c r="P26" s="9">
        <v>2</v>
      </c>
      <c r="Q26" s="9">
        <v>1</v>
      </c>
      <c r="R26" s="9">
        <v>2</v>
      </c>
      <c r="S26" s="9">
        <v>1</v>
      </c>
      <c r="T26" s="9">
        <v>0</v>
      </c>
      <c r="U26" s="9">
        <v>1</v>
      </c>
      <c r="V26" s="9">
        <f>SUM(L26:U26)</f>
        <v>17</v>
      </c>
      <c r="W26" s="9">
        <f t="shared" si="1"/>
        <v>0.52941176470588236</v>
      </c>
      <c r="X26" s="9">
        <f t="shared" si="2"/>
        <v>0.62962962962962954</v>
      </c>
      <c r="Y26" s="9">
        <f>1/M26+1/N26+1/O26+1/P26+1/Q26+1/R26+1/S26+1/L26+1/U26</f>
        <v>5.6666666666666661</v>
      </c>
    </row>
    <row r="27" spans="11:25" x14ac:dyDescent="0.45">
      <c r="K27" s="8" t="s">
        <v>13</v>
      </c>
      <c r="L27" s="9">
        <v>1</v>
      </c>
      <c r="M27" s="9">
        <v>2</v>
      </c>
      <c r="N27" s="9">
        <v>1</v>
      </c>
      <c r="O27" s="9">
        <v>2</v>
      </c>
      <c r="P27" s="9">
        <v>1</v>
      </c>
      <c r="Q27" s="9">
        <v>2</v>
      </c>
      <c r="R27" s="9">
        <v>1</v>
      </c>
      <c r="S27" s="9">
        <v>2</v>
      </c>
      <c r="T27" s="9">
        <v>1</v>
      </c>
      <c r="U27" s="9">
        <v>0</v>
      </c>
      <c r="V27" s="9">
        <f>SUM(L27:U27)</f>
        <v>13</v>
      </c>
      <c r="W27" s="9">
        <f t="shared" si="1"/>
        <v>0.69230769230769229</v>
      </c>
      <c r="X27" s="9">
        <f t="shared" si="2"/>
        <v>0.77777777777777779</v>
      </c>
      <c r="Y27" s="9">
        <f>1/M27+1/N27+1/O27+1/P27+1/Q27+1/R27+1/S27+1/T27+1/L27</f>
        <v>7</v>
      </c>
    </row>
  </sheetData>
  <mergeCells count="3">
    <mergeCell ref="K3:N3"/>
    <mergeCell ref="M4:N4"/>
    <mergeCell ref="K16:X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D53C8-0625-42DE-AF29-D422274E6D84}">
  <dimension ref="L2:T48"/>
  <sheetViews>
    <sheetView topLeftCell="D1" zoomScale="85" zoomScaleNormal="85" workbookViewId="0">
      <selection activeCell="J25" sqref="J25"/>
    </sheetView>
  </sheetViews>
  <sheetFormatPr defaultRowHeight="14.25" x14ac:dyDescent="0.45"/>
  <cols>
    <col min="12" max="13" width="9.06640625" style="13"/>
    <col min="14" max="14" width="32.796875" style="13" customWidth="1"/>
    <col min="15" max="15" width="39.33203125" style="14" customWidth="1"/>
    <col min="16" max="16" width="9.06640625" style="27"/>
    <col min="18" max="18" width="28.6640625" style="28" customWidth="1"/>
    <col min="19" max="19" width="11.46484375" style="28" customWidth="1"/>
  </cols>
  <sheetData>
    <row r="2" spans="12:20" ht="15.75" x14ac:dyDescent="0.45">
      <c r="L2" s="45" t="s">
        <v>42</v>
      </c>
      <c r="M2" s="45"/>
      <c r="N2" s="45"/>
      <c r="O2" s="45"/>
    </row>
    <row r="3" spans="12:20" ht="28.5" x14ac:dyDescent="0.45">
      <c r="L3" s="10" t="s">
        <v>43</v>
      </c>
      <c r="M3" s="10" t="s">
        <v>44</v>
      </c>
      <c r="N3" s="10" t="s">
        <v>45</v>
      </c>
      <c r="O3" s="10" t="s">
        <v>46</v>
      </c>
      <c r="Q3" s="10" t="s">
        <v>47</v>
      </c>
      <c r="R3" s="46" t="s">
        <v>48</v>
      </c>
      <c r="S3" s="47"/>
    </row>
    <row r="4" spans="12:20" ht="15.75" x14ac:dyDescent="0.55000000000000004">
      <c r="L4" s="11" t="s">
        <v>4</v>
      </c>
      <c r="M4" s="11" t="s">
        <v>5</v>
      </c>
      <c r="N4" s="11"/>
      <c r="O4" s="12"/>
      <c r="Q4" s="2" t="s">
        <v>49</v>
      </c>
      <c r="R4" s="11">
        <f>(1/2+1/2+1/2+1/2+1/2+1/2+1/2+1/3+1/3+1/3+1/3+1/3+1/4+1/5+1/4+1/4)/45</f>
        <v>0.13592592592592592</v>
      </c>
      <c r="S4" s="11">
        <f>(1/2+1/2+1/2+1/2+1/2+1/2+1/2+1/3+1/3+1/3+1/3+1/3+1/4+1/5+1/4+1/4)</f>
        <v>6.1166666666666663</v>
      </c>
      <c r="T4" t="s">
        <v>136</v>
      </c>
    </row>
    <row r="5" spans="12:20" ht="15.75" x14ac:dyDescent="0.55000000000000004">
      <c r="L5" s="11" t="s">
        <v>4</v>
      </c>
      <c r="M5" s="11" t="s">
        <v>6</v>
      </c>
      <c r="N5" s="11" t="s">
        <v>89</v>
      </c>
      <c r="O5" s="12" t="s">
        <v>137</v>
      </c>
      <c r="Q5" s="2" t="s">
        <v>50</v>
      </c>
      <c r="R5" s="11">
        <f>(1/5)/45</f>
        <v>4.4444444444444444E-3</v>
      </c>
      <c r="S5" s="11">
        <f>(1/5)</f>
        <v>0.2</v>
      </c>
      <c r="T5" t="s">
        <v>136</v>
      </c>
    </row>
    <row r="6" spans="12:20" ht="15.75" x14ac:dyDescent="0.55000000000000004">
      <c r="L6" s="11" t="s">
        <v>4</v>
      </c>
      <c r="M6" s="11" t="s">
        <v>7</v>
      </c>
      <c r="N6" s="11"/>
      <c r="O6" s="12"/>
      <c r="Q6" s="2" t="s">
        <v>51</v>
      </c>
      <c r="R6" s="11">
        <f>(1/2+1/2+1/2+1/2+1/2+1/2+1/2+1/3+1/3+1/3+1/3+1/3+1/4+1/5+1/4+1/4)/45</f>
        <v>0.13592592592592592</v>
      </c>
      <c r="S6" s="11">
        <f>(1/2+1/2+1/2+1/2+1/2+1/2+1/2+1/3+1/3+1/3+1/3+1/3+1/4+1/5+1/4+1/4)</f>
        <v>6.1166666666666663</v>
      </c>
      <c r="T6" t="s">
        <v>136</v>
      </c>
    </row>
    <row r="7" spans="12:20" ht="15.75" x14ac:dyDescent="0.55000000000000004">
      <c r="L7" s="11" t="s">
        <v>4</v>
      </c>
      <c r="M7" s="11" t="s">
        <v>8</v>
      </c>
      <c r="N7" s="11" t="s">
        <v>80</v>
      </c>
      <c r="O7" s="12" t="s">
        <v>112</v>
      </c>
      <c r="Q7" s="2" t="s">
        <v>52</v>
      </c>
      <c r="R7" s="11">
        <f>(1/5+1/4+1/4+1/4)/45</f>
        <v>2.1111111111111112E-2</v>
      </c>
      <c r="S7" s="11">
        <f>(1/5+1/4+1/4+1/4)</f>
        <v>0.95</v>
      </c>
      <c r="T7" t="s">
        <v>136</v>
      </c>
    </row>
    <row r="8" spans="12:20" ht="15.75" x14ac:dyDescent="0.55000000000000004">
      <c r="L8" s="11" t="s">
        <v>4</v>
      </c>
      <c r="M8" s="11" t="s">
        <v>9</v>
      </c>
      <c r="N8" s="11"/>
      <c r="O8" s="12"/>
      <c r="Q8" s="2" t="s">
        <v>53</v>
      </c>
      <c r="R8" s="11">
        <f>(1/3+1/3+1/3+1/3+1/3+1/4+1/5+1/4+1/4)/45</f>
        <v>5.814814814814815E-2</v>
      </c>
      <c r="S8" s="11">
        <f>(1/3+1/3+1/3+1/3+1/3+1/4+1/5+1/4+1/4)</f>
        <v>2.6166666666666667</v>
      </c>
      <c r="T8" t="s">
        <v>136</v>
      </c>
    </row>
    <row r="9" spans="12:20" ht="15.75" x14ac:dyDescent="0.55000000000000004">
      <c r="L9" s="11" t="s">
        <v>4</v>
      </c>
      <c r="M9" s="11" t="s">
        <v>10</v>
      </c>
      <c r="N9" s="11" t="s">
        <v>81</v>
      </c>
      <c r="O9" s="12" t="s">
        <v>113</v>
      </c>
      <c r="Q9" s="2" t="s">
        <v>54</v>
      </c>
      <c r="R9" s="11">
        <f>(1/5+1/4+1/2+1/3+1/4+1/2+1/2+1/4+1/2+1/3+1/3+1/3+1/2+1/3+1/2+1/2)/45</f>
        <v>0.13592592592592592</v>
      </c>
      <c r="S9" s="11">
        <f>(1/5+1/4+1/2+1/3+1/4+1/2+1/2+1/4+1/2+1/3+1/3+1/3+1/2+1/3+1/2+1/2)</f>
        <v>6.1166666666666663</v>
      </c>
      <c r="T9" t="s">
        <v>136</v>
      </c>
    </row>
    <row r="10" spans="12:20" ht="15.75" x14ac:dyDescent="0.55000000000000004">
      <c r="L10" s="11" t="s">
        <v>4</v>
      </c>
      <c r="M10" s="11" t="s">
        <v>11</v>
      </c>
      <c r="N10" s="11"/>
      <c r="O10" s="12"/>
      <c r="Q10" s="2" t="s">
        <v>55</v>
      </c>
      <c r="R10" s="11">
        <f>(1/5)/45</f>
        <v>4.4444444444444444E-3</v>
      </c>
      <c r="S10" s="11">
        <f>(1/5)</f>
        <v>0.2</v>
      </c>
      <c r="T10" t="s">
        <v>136</v>
      </c>
    </row>
    <row r="11" spans="12:20" ht="15.75" x14ac:dyDescent="0.55000000000000004">
      <c r="L11" s="11" t="s">
        <v>4</v>
      </c>
      <c r="M11" s="11" t="s">
        <v>12</v>
      </c>
      <c r="N11" s="11" t="s">
        <v>82</v>
      </c>
      <c r="O11" s="12" t="s">
        <v>114</v>
      </c>
      <c r="Q11" s="2" t="s">
        <v>56</v>
      </c>
      <c r="R11" s="11">
        <f>(1/5+1/4+1/3+1/4+1/3+1/4+1/3+1/3+1/3)/45</f>
        <v>5.814814814814815E-2</v>
      </c>
      <c r="S11" s="11">
        <f>(1/5+1/4+1/3+1/4+1/3+1/4+1/3+1/3+1/3)</f>
        <v>2.6166666666666667</v>
      </c>
      <c r="T11" t="s">
        <v>136</v>
      </c>
    </row>
    <row r="12" spans="12:20" ht="15.75" x14ac:dyDescent="0.55000000000000004">
      <c r="L12" s="11" t="s">
        <v>4</v>
      </c>
      <c r="M12" s="11" t="s">
        <v>13</v>
      </c>
      <c r="N12" s="11"/>
      <c r="O12" s="12"/>
      <c r="Q12" s="2" t="s">
        <v>57</v>
      </c>
      <c r="R12" s="11">
        <f>(1/4+1/5+1/4+1/4)/45</f>
        <v>2.1111111111111112E-2</v>
      </c>
      <c r="S12" s="11">
        <f>(1/4+1/5+1/4+1/4)</f>
        <v>0.95</v>
      </c>
      <c r="T12" t="s">
        <v>136</v>
      </c>
    </row>
    <row r="13" spans="12:20" ht="15.75" x14ac:dyDescent="0.55000000000000004">
      <c r="L13" s="11" t="s">
        <v>5</v>
      </c>
      <c r="M13" s="11" t="s">
        <v>6</v>
      </c>
      <c r="N13" s="11"/>
      <c r="O13" s="12"/>
      <c r="Q13" s="2" t="s">
        <v>58</v>
      </c>
      <c r="R13" s="11">
        <f>(1/5+1/4+1/2+1/3+1/4+1/2+1/3+1/4+1/2+1/3+1/2+1/3+1/2+1/3+1/2+1/2)/45</f>
        <v>0.13592592592592592</v>
      </c>
      <c r="S13" s="11">
        <f>(1/5+1/4+1/2+1/3+1/4+1/2+1/3+1/4+1/2+1/3+1/2+1/3+1/2+1/3+1/2+1/2)</f>
        <v>6.1166666666666663</v>
      </c>
      <c r="T13" t="s">
        <v>136</v>
      </c>
    </row>
    <row r="14" spans="12:20" x14ac:dyDescent="0.45">
      <c r="L14" s="11" t="s">
        <v>5</v>
      </c>
      <c r="M14" s="11" t="s">
        <v>7</v>
      </c>
      <c r="N14" s="11" t="s">
        <v>83</v>
      </c>
      <c r="O14" s="12" t="s">
        <v>109</v>
      </c>
    </row>
    <row r="15" spans="12:20" ht="28.5" x14ac:dyDescent="0.45">
      <c r="L15" s="11" t="s">
        <v>5</v>
      </c>
      <c r="M15" s="11" t="s">
        <v>8</v>
      </c>
      <c r="N15" s="11" t="s">
        <v>90</v>
      </c>
      <c r="O15" s="12" t="s">
        <v>94</v>
      </c>
    </row>
    <row r="16" spans="12:20" x14ac:dyDescent="0.45">
      <c r="L16" s="11" t="s">
        <v>5</v>
      </c>
      <c r="M16" s="11" t="s">
        <v>9</v>
      </c>
      <c r="N16" s="11" t="s">
        <v>83</v>
      </c>
      <c r="O16" s="12" t="s">
        <v>110</v>
      </c>
      <c r="Q16" s="15" t="s">
        <v>59</v>
      </c>
      <c r="R16" s="48" t="s">
        <v>60</v>
      </c>
      <c r="S16" s="49"/>
    </row>
    <row r="17" spans="12:19" ht="15.75" x14ac:dyDescent="0.45">
      <c r="L17" s="11" t="s">
        <v>5</v>
      </c>
      <c r="M17" s="11" t="s">
        <v>10</v>
      </c>
      <c r="N17" s="11" t="s">
        <v>91</v>
      </c>
      <c r="O17" s="12" t="s">
        <v>95</v>
      </c>
      <c r="Q17" s="11" t="s">
        <v>61</v>
      </c>
      <c r="R17" s="11">
        <f>(1/5+1/2+1/2+1/2+1/2+1/2+1/2+1/2)</f>
        <v>3.7</v>
      </c>
      <c r="S17" s="11" t="s">
        <v>171</v>
      </c>
    </row>
    <row r="18" spans="12:19" ht="15.75" x14ac:dyDescent="0.45">
      <c r="L18" s="11" t="s">
        <v>5</v>
      </c>
      <c r="M18" s="11" t="s">
        <v>11</v>
      </c>
      <c r="N18" s="11" t="s">
        <v>83</v>
      </c>
      <c r="O18" s="12" t="s">
        <v>96</v>
      </c>
      <c r="Q18" s="11" t="s">
        <v>62</v>
      </c>
      <c r="R18" s="11">
        <f>(1/5+1/4+1/2+1/8+1/3+1/3+1/3+1/3+1/3)</f>
        <v>2.7416666666666667</v>
      </c>
      <c r="S18" s="11" t="s">
        <v>172</v>
      </c>
    </row>
    <row r="19" spans="12:19" ht="28.5" x14ac:dyDescent="0.45">
      <c r="L19" s="11" t="s">
        <v>5</v>
      </c>
      <c r="M19" s="11" t="s">
        <v>12</v>
      </c>
      <c r="N19" s="11" t="s">
        <v>92</v>
      </c>
      <c r="O19" s="12" t="s">
        <v>97</v>
      </c>
      <c r="Q19" s="11" t="s">
        <v>63</v>
      </c>
      <c r="R19" s="11">
        <f>1/5+1/4+1/2+1/3+1/8+1/2+1/4+1/6+1/3+1/6+1/9+1/4+1/5+1/8</f>
        <v>3.5111111111111111</v>
      </c>
      <c r="S19" s="11" t="s">
        <v>173</v>
      </c>
    </row>
    <row r="20" spans="12:19" ht="15.75" x14ac:dyDescent="0.45">
      <c r="L20" s="11" t="s">
        <v>5</v>
      </c>
      <c r="M20" s="11" t="s">
        <v>13</v>
      </c>
      <c r="N20" s="11" t="s">
        <v>83</v>
      </c>
      <c r="O20" s="12" t="s">
        <v>98</v>
      </c>
      <c r="Q20" s="11" t="s">
        <v>64</v>
      </c>
      <c r="R20" s="11">
        <f>1/5+1/4+1/3+1/8+1/2+1/6+1/3+1/9+1/4+1/4+1/4</f>
        <v>2.7694444444444444</v>
      </c>
      <c r="S20" s="11" t="s">
        <v>174</v>
      </c>
    </row>
    <row r="21" spans="12:19" ht="15.75" x14ac:dyDescent="0.45">
      <c r="L21" s="11" t="s">
        <v>6</v>
      </c>
      <c r="M21" s="11" t="s">
        <v>7</v>
      </c>
      <c r="N21" s="11"/>
      <c r="O21" s="16"/>
      <c r="Q21" s="11" t="s">
        <v>65</v>
      </c>
      <c r="R21" s="11">
        <f>1/5+1/4+1/2+1/3+1/8+1/4+1/6+1/2+1/6+1/9+1/3+1/5+1/8+1/4</f>
        <v>3.5111111111111115</v>
      </c>
      <c r="S21" s="11" t="s">
        <v>173</v>
      </c>
    </row>
    <row r="22" spans="12:19" ht="15.75" x14ac:dyDescent="0.45">
      <c r="L22" s="11" t="s">
        <v>6</v>
      </c>
      <c r="M22" s="11" t="s">
        <v>8</v>
      </c>
      <c r="N22" s="11" t="s">
        <v>80</v>
      </c>
      <c r="O22" s="12" t="s">
        <v>99</v>
      </c>
      <c r="Q22" s="11" t="s">
        <v>66</v>
      </c>
      <c r="R22" s="11">
        <f>1/5+1/2+1/2+1/2+1/2+1/2+1/2+1/2</f>
        <v>3.7</v>
      </c>
      <c r="S22" s="11" t="s">
        <v>171</v>
      </c>
    </row>
    <row r="23" spans="12:19" ht="15.75" x14ac:dyDescent="0.45">
      <c r="L23" s="11" t="s">
        <v>6</v>
      </c>
      <c r="M23" s="11" t="s">
        <v>9</v>
      </c>
      <c r="N23" s="11"/>
      <c r="O23" s="12"/>
      <c r="Q23" s="11" t="s">
        <v>67</v>
      </c>
      <c r="R23" s="28">
        <f>1/5+1/2+1/8+1/4+1/3+1/3+1/3+1/3+1/3</f>
        <v>2.7416666666666667</v>
      </c>
      <c r="S23" s="11" t="s">
        <v>172</v>
      </c>
    </row>
    <row r="24" spans="12:19" ht="15.75" x14ac:dyDescent="0.45">
      <c r="L24" s="11" t="s">
        <v>6</v>
      </c>
      <c r="M24" s="11" t="s">
        <v>10</v>
      </c>
      <c r="N24" s="11" t="s">
        <v>81</v>
      </c>
      <c r="O24" s="12" t="s">
        <v>100</v>
      </c>
      <c r="Q24" s="11" t="s">
        <v>68</v>
      </c>
      <c r="R24" s="11">
        <f>1/5+1/8+1/2+1/4+1/6+1/4+1/2+1/3+1/3+1/6+1/9+1/4+1/5+1/8</f>
        <v>3.5111111111111115</v>
      </c>
      <c r="S24" s="11" t="s">
        <v>173</v>
      </c>
    </row>
    <row r="25" spans="12:19" ht="15.75" x14ac:dyDescent="0.45">
      <c r="L25" s="11" t="s">
        <v>6</v>
      </c>
      <c r="M25" s="11" t="s">
        <v>11</v>
      </c>
      <c r="N25" s="11"/>
      <c r="O25" s="12"/>
      <c r="Q25" s="11" t="s">
        <v>69</v>
      </c>
      <c r="R25" s="11">
        <f>1/5+1/8+1/2+1/6+1/4+1/3+1/3+1/9+1/4+1/4+1/4</f>
        <v>2.7694444444444444</v>
      </c>
      <c r="S25" s="11" t="s">
        <v>174</v>
      </c>
    </row>
    <row r="26" spans="12:19" ht="15.75" x14ac:dyDescent="0.45">
      <c r="L26" s="11" t="s">
        <v>6</v>
      </c>
      <c r="M26" s="11" t="s">
        <v>12</v>
      </c>
      <c r="N26" s="11" t="s">
        <v>82</v>
      </c>
      <c r="O26" s="12" t="s">
        <v>101</v>
      </c>
      <c r="Q26" s="11" t="s">
        <v>70</v>
      </c>
      <c r="R26" s="11">
        <f>1/5+1/8+1/4+1/6+1/2+1/4+1/2+1/3+1/6+1/9+1/3+1/5+1/8+1/4</f>
        <v>3.5111111111111115</v>
      </c>
      <c r="S26" s="11" t="s">
        <v>173</v>
      </c>
    </row>
    <row r="27" spans="12:19" ht="15.75" x14ac:dyDescent="0.45">
      <c r="L27" s="11" t="s">
        <v>6</v>
      </c>
      <c r="M27" s="11" t="s">
        <v>13</v>
      </c>
      <c r="N27" s="11"/>
      <c r="O27" s="12"/>
      <c r="Q27" s="11" t="s">
        <v>71</v>
      </c>
      <c r="R27" s="11">
        <f>1/4+1/4+1/4+1/3+1/3+1/3+1/3+1/3</f>
        <v>2.4166666666666665</v>
      </c>
      <c r="S27" s="11" t="s">
        <v>175</v>
      </c>
    </row>
    <row r="28" spans="12:19" ht="15.75" x14ac:dyDescent="0.45">
      <c r="L28" s="11" t="s">
        <v>7</v>
      </c>
      <c r="M28" s="11" t="s">
        <v>8</v>
      </c>
      <c r="N28" s="11"/>
      <c r="O28" s="12"/>
      <c r="Q28" s="11" t="s">
        <v>72</v>
      </c>
      <c r="R28" s="11">
        <f>1/4+1/4+1/4+1/3+1/6+1/9+1/2+1/3+1/4+1/5+1/8</f>
        <v>2.7694444444444448</v>
      </c>
      <c r="S28" s="11" t="s">
        <v>174</v>
      </c>
    </row>
    <row r="29" spans="12:19" ht="15.75" x14ac:dyDescent="0.45">
      <c r="L29" s="11" t="s">
        <v>7</v>
      </c>
      <c r="M29" s="11" t="s">
        <v>9</v>
      </c>
      <c r="N29" s="11" t="s">
        <v>84</v>
      </c>
      <c r="O29" s="12" t="s">
        <v>103</v>
      </c>
      <c r="Q29" s="11" t="s">
        <v>73</v>
      </c>
      <c r="R29" s="11">
        <f>1/4+1/4+1/4+1/3+1/9+1/3+1/4+1/4+1/4</f>
        <v>2.2777777777777777</v>
      </c>
      <c r="S29" s="11" t="s">
        <v>176</v>
      </c>
    </row>
    <row r="30" spans="12:19" ht="28.5" x14ac:dyDescent="0.45">
      <c r="L30" s="11" t="s">
        <v>7</v>
      </c>
      <c r="M30" s="11" t="s">
        <v>10</v>
      </c>
      <c r="N30" s="11" t="s">
        <v>93</v>
      </c>
      <c r="O30" s="12" t="s">
        <v>106</v>
      </c>
      <c r="Q30" s="11" t="s">
        <v>74</v>
      </c>
      <c r="R30" s="28">
        <f>1/4+1/4+1/4+1/6+1/9+1/3+1/2+1/3+1/5+1/8+1/4</f>
        <v>2.7694444444444444</v>
      </c>
      <c r="S30" s="11" t="s">
        <v>174</v>
      </c>
    </row>
    <row r="31" spans="12:19" ht="15.75" x14ac:dyDescent="0.45">
      <c r="L31" s="11" t="s">
        <v>7</v>
      </c>
      <c r="M31" s="11" t="s">
        <v>11</v>
      </c>
      <c r="N31" s="11" t="s">
        <v>84</v>
      </c>
      <c r="O31" s="12" t="s">
        <v>104</v>
      </c>
      <c r="Q31" s="11" t="s">
        <v>75</v>
      </c>
      <c r="R31" s="11">
        <f>1/2+1/2+1/2+1/2+1/2+1/5+1/2+1/2</f>
        <v>3.7</v>
      </c>
      <c r="S31" s="11" t="s">
        <v>171</v>
      </c>
    </row>
    <row r="32" spans="12:19" ht="42.75" x14ac:dyDescent="0.45">
      <c r="L32" s="11" t="s">
        <v>7</v>
      </c>
      <c r="M32" s="11" t="s">
        <v>12</v>
      </c>
      <c r="N32" s="11" t="s">
        <v>85</v>
      </c>
      <c r="O32" s="12" t="s">
        <v>115</v>
      </c>
      <c r="Q32" s="11" t="s">
        <v>76</v>
      </c>
      <c r="R32" s="11">
        <f>1/3+1/3+1/3+1/3+1/3+1/4+1/5+1/8+1/2</f>
        <v>2.7416666666666667</v>
      </c>
      <c r="S32" s="11" t="s">
        <v>172</v>
      </c>
    </row>
    <row r="33" spans="12:19" ht="15.75" x14ac:dyDescent="0.45">
      <c r="L33" s="11" t="s">
        <v>7</v>
      </c>
      <c r="M33" s="11" t="s">
        <v>13</v>
      </c>
      <c r="N33" s="11" t="s">
        <v>84</v>
      </c>
      <c r="O33" s="12" t="s">
        <v>105</v>
      </c>
      <c r="Q33" s="11" t="s">
        <v>77</v>
      </c>
      <c r="R33" s="11">
        <f>1/2+1/2+1/2+1/2+1/2+1/5+1/2+1/2</f>
        <v>3.7</v>
      </c>
      <c r="S33" s="11" t="s">
        <v>171</v>
      </c>
    </row>
    <row r="34" spans="12:19" ht="15.75" x14ac:dyDescent="0.45">
      <c r="L34" s="11" t="s">
        <v>8</v>
      </c>
      <c r="M34" s="11" t="s">
        <v>9</v>
      </c>
      <c r="N34" s="11"/>
      <c r="O34" s="12"/>
      <c r="Q34" s="11" t="s">
        <v>78</v>
      </c>
      <c r="R34" s="28">
        <f>1/3+1/3+1/3+1/3+1/3+1/4+1/4+1/4</f>
        <v>2.4166666666666665</v>
      </c>
      <c r="S34" s="11" t="s">
        <v>175</v>
      </c>
    </row>
    <row r="35" spans="12:19" ht="15.75" x14ac:dyDescent="0.45">
      <c r="L35" s="11" t="s">
        <v>8</v>
      </c>
      <c r="M35" s="11" t="s">
        <v>10</v>
      </c>
      <c r="N35" s="11" t="s">
        <v>81</v>
      </c>
      <c r="O35" s="12" t="s">
        <v>169</v>
      </c>
      <c r="Q35" s="11" t="s">
        <v>79</v>
      </c>
      <c r="R35" s="11">
        <f>1/3+1/3+1/3+1/3+1/3+1/5+1/8+1/2+1/4</f>
        <v>2.7416666666666663</v>
      </c>
      <c r="S35" s="11" t="s">
        <v>172</v>
      </c>
    </row>
    <row r="36" spans="12:19" x14ac:dyDescent="0.45">
      <c r="L36" s="11" t="s">
        <v>8</v>
      </c>
      <c r="M36" s="11" t="s">
        <v>11</v>
      </c>
      <c r="N36" s="11"/>
      <c r="O36" s="12"/>
    </row>
    <row r="37" spans="12:19" x14ac:dyDescent="0.45">
      <c r="L37" s="11" t="s">
        <v>8</v>
      </c>
      <c r="M37" s="11" t="s">
        <v>12</v>
      </c>
      <c r="N37" s="11" t="s">
        <v>82</v>
      </c>
      <c r="O37" s="12" t="s">
        <v>102</v>
      </c>
    </row>
    <row r="38" spans="12:19" x14ac:dyDescent="0.45">
      <c r="L38" s="11" t="s">
        <v>8</v>
      </c>
      <c r="M38" s="11" t="s">
        <v>13</v>
      </c>
      <c r="N38" s="11"/>
      <c r="O38" s="12"/>
    </row>
    <row r="39" spans="12:19" x14ac:dyDescent="0.45">
      <c r="L39" s="11" t="s">
        <v>9</v>
      </c>
      <c r="M39" s="11" t="s">
        <v>10</v>
      </c>
      <c r="N39" s="11"/>
      <c r="O39" s="12"/>
    </row>
    <row r="40" spans="12:19" x14ac:dyDescent="0.45">
      <c r="L40" s="11" t="s">
        <v>9</v>
      </c>
      <c r="M40" s="11" t="s">
        <v>11</v>
      </c>
      <c r="N40" s="11" t="s">
        <v>86</v>
      </c>
      <c r="O40" s="12" t="s">
        <v>107</v>
      </c>
    </row>
    <row r="41" spans="12:19" x14ac:dyDescent="0.45">
      <c r="L41" s="11" t="s">
        <v>9</v>
      </c>
      <c r="M41" s="11" t="s">
        <v>12</v>
      </c>
      <c r="N41" s="11"/>
      <c r="O41" s="12"/>
    </row>
    <row r="42" spans="12:19" x14ac:dyDescent="0.45">
      <c r="L42" s="11" t="s">
        <v>9</v>
      </c>
      <c r="M42" s="11" t="s">
        <v>13</v>
      </c>
      <c r="N42" s="11" t="s">
        <v>87</v>
      </c>
      <c r="O42" s="12" t="s">
        <v>170</v>
      </c>
    </row>
    <row r="43" spans="12:19" ht="28.5" x14ac:dyDescent="0.45">
      <c r="L43" s="11" t="s">
        <v>10</v>
      </c>
      <c r="M43" s="11" t="s">
        <v>11</v>
      </c>
      <c r="N43" s="11" t="s">
        <v>88</v>
      </c>
      <c r="O43" s="12" t="s">
        <v>111</v>
      </c>
    </row>
    <row r="44" spans="12:19" x14ac:dyDescent="0.45">
      <c r="L44" s="11" t="s">
        <v>10</v>
      </c>
      <c r="M44" s="11" t="s">
        <v>12</v>
      </c>
      <c r="N44" s="11" t="s">
        <v>81</v>
      </c>
      <c r="O44" s="12" t="s">
        <v>116</v>
      </c>
    </row>
    <row r="45" spans="12:19" x14ac:dyDescent="0.45">
      <c r="L45" s="11" t="s">
        <v>10</v>
      </c>
      <c r="M45" s="11" t="s">
        <v>13</v>
      </c>
      <c r="N45" s="11"/>
      <c r="O45" s="12"/>
    </row>
    <row r="46" spans="12:19" x14ac:dyDescent="0.45">
      <c r="L46" s="11" t="s">
        <v>11</v>
      </c>
      <c r="M46" s="11" t="s">
        <v>12</v>
      </c>
      <c r="N46" s="11"/>
      <c r="O46" s="12"/>
    </row>
    <row r="47" spans="12:19" x14ac:dyDescent="0.45">
      <c r="L47" s="11" t="s">
        <v>11</v>
      </c>
      <c r="M47" s="11" t="s">
        <v>13</v>
      </c>
      <c r="N47" s="11" t="s">
        <v>86</v>
      </c>
      <c r="O47" s="12" t="s">
        <v>108</v>
      </c>
    </row>
    <row r="48" spans="12:19" x14ac:dyDescent="0.45">
      <c r="L48" s="11" t="s">
        <v>12</v>
      </c>
      <c r="M48" s="11" t="s">
        <v>13</v>
      </c>
      <c r="N48" s="11"/>
      <c r="O48" s="12"/>
    </row>
  </sheetData>
  <mergeCells count="3">
    <mergeCell ref="L2:O2"/>
    <mergeCell ref="R3:S3"/>
    <mergeCell ref="R16:S16"/>
  </mergeCells>
  <phoneticPr fontId="9" type="noConversion"/>
  <pageMargins left="0.7" right="0.7" top="0.75" bottom="0.75" header="0.3" footer="0.3"/>
  <ignoredErrors>
    <ignoredError sqref="R5:S5 R3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75FE7-051D-47A0-8876-45A69C26C694}">
  <dimension ref="A1:X138"/>
  <sheetViews>
    <sheetView workbookViewId="0">
      <selection activeCell="E13" sqref="E13"/>
    </sheetView>
  </sheetViews>
  <sheetFormatPr defaultRowHeight="14.25" x14ac:dyDescent="0.45"/>
  <cols>
    <col min="1" max="11" width="9.06640625" style="30"/>
    <col min="12" max="13" width="9.06640625" style="20"/>
    <col min="14" max="16384" width="9.06640625" style="30"/>
  </cols>
  <sheetData>
    <row r="1" spans="1:24" x14ac:dyDescent="0.45">
      <c r="A1" s="50" t="s">
        <v>177</v>
      </c>
      <c r="B1" s="50"/>
      <c r="C1" s="50"/>
      <c r="D1" s="50"/>
      <c r="E1" s="50"/>
      <c r="F1" s="50"/>
      <c r="G1" s="50"/>
      <c r="H1" s="50"/>
      <c r="I1" s="50"/>
      <c r="J1" s="50"/>
      <c r="K1" s="50"/>
      <c r="N1" s="50" t="s">
        <v>178</v>
      </c>
      <c r="O1" s="50"/>
      <c r="P1" s="50"/>
      <c r="Q1" s="50"/>
      <c r="R1" s="50"/>
      <c r="S1" s="50"/>
      <c r="T1" s="50"/>
      <c r="U1" s="50"/>
      <c r="V1" s="50"/>
      <c r="W1" s="50"/>
      <c r="X1" s="50"/>
    </row>
    <row r="2" spans="1:24" x14ac:dyDescent="0.45">
      <c r="A2" s="31" t="s">
        <v>148</v>
      </c>
      <c r="B2" s="32" t="s">
        <v>4</v>
      </c>
      <c r="C2" s="32" t="s">
        <v>5</v>
      </c>
      <c r="D2" s="32" t="s">
        <v>6</v>
      </c>
      <c r="E2" s="32" t="s">
        <v>7</v>
      </c>
      <c r="F2" s="32" t="s">
        <v>8</v>
      </c>
      <c r="G2" s="32" t="s">
        <v>9</v>
      </c>
      <c r="H2" s="32" t="s">
        <v>10</v>
      </c>
      <c r="I2" s="32" t="s">
        <v>11</v>
      </c>
      <c r="J2" s="32" t="s">
        <v>12</v>
      </c>
      <c r="K2" s="32" t="s">
        <v>13</v>
      </c>
      <c r="N2" s="31" t="s">
        <v>149</v>
      </c>
      <c r="O2" s="32" t="s">
        <v>4</v>
      </c>
      <c r="P2" s="32" t="s">
        <v>5</v>
      </c>
      <c r="Q2" s="32" t="s">
        <v>6</v>
      </c>
      <c r="R2" s="32" t="s">
        <v>7</v>
      </c>
      <c r="S2" s="32" t="s">
        <v>8</v>
      </c>
      <c r="T2" s="32" t="s">
        <v>9</v>
      </c>
      <c r="U2" s="32" t="s">
        <v>10</v>
      </c>
      <c r="V2" s="32" t="s">
        <v>11</v>
      </c>
      <c r="W2" s="32" t="s">
        <v>12</v>
      </c>
      <c r="X2" s="32" t="s">
        <v>13</v>
      </c>
    </row>
    <row r="3" spans="1:24" x14ac:dyDescent="0.45">
      <c r="A3" s="33" t="s">
        <v>4</v>
      </c>
      <c r="B3" s="31"/>
      <c r="C3" s="29">
        <v>0</v>
      </c>
      <c r="D3" s="29" t="s">
        <v>196</v>
      </c>
      <c r="E3" s="29">
        <v>0</v>
      </c>
      <c r="F3" s="29">
        <v>0</v>
      </c>
      <c r="G3" s="29">
        <v>0</v>
      </c>
      <c r="H3" s="29">
        <v>0</v>
      </c>
      <c r="I3" s="29">
        <v>0</v>
      </c>
      <c r="J3" s="29">
        <v>0</v>
      </c>
      <c r="K3" s="29">
        <v>0</v>
      </c>
      <c r="L3"/>
      <c r="N3" s="33" t="s">
        <v>4</v>
      </c>
      <c r="O3" s="31"/>
      <c r="P3" s="29">
        <v>0</v>
      </c>
      <c r="Q3" s="29" t="s">
        <v>196</v>
      </c>
      <c r="R3" s="29">
        <v>0</v>
      </c>
      <c r="S3" s="29" t="s">
        <v>198</v>
      </c>
      <c r="T3" s="29">
        <v>0</v>
      </c>
      <c r="U3" s="29">
        <v>0</v>
      </c>
      <c r="V3" s="29">
        <v>0</v>
      </c>
      <c r="W3" s="29">
        <v>0</v>
      </c>
      <c r="X3" s="29">
        <v>0</v>
      </c>
    </row>
    <row r="4" spans="1:24" x14ac:dyDescent="0.45">
      <c r="A4" s="33" t="s">
        <v>5</v>
      </c>
      <c r="B4" s="29"/>
      <c r="C4" s="31"/>
      <c r="D4" s="29">
        <v>0</v>
      </c>
      <c r="E4" s="29" t="s">
        <v>197</v>
      </c>
      <c r="F4" s="29" t="s">
        <v>197</v>
      </c>
      <c r="G4" s="29" t="s">
        <v>197</v>
      </c>
      <c r="H4" s="29" t="s">
        <v>197</v>
      </c>
      <c r="I4" s="29" t="s">
        <v>197</v>
      </c>
      <c r="J4" s="29" t="s">
        <v>197</v>
      </c>
      <c r="K4" s="29" t="s">
        <v>197</v>
      </c>
      <c r="N4" s="33" t="s">
        <v>5</v>
      </c>
      <c r="O4" s="29"/>
      <c r="P4" s="31"/>
      <c r="Q4" s="29">
        <v>0</v>
      </c>
      <c r="R4" s="29" t="s">
        <v>197</v>
      </c>
      <c r="S4" s="29" t="s">
        <v>199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</row>
    <row r="5" spans="1:24" x14ac:dyDescent="0.45">
      <c r="A5" s="33" t="s">
        <v>6</v>
      </c>
      <c r="B5" s="29"/>
      <c r="C5" s="29"/>
      <c r="D5" s="31"/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N5" s="33" t="s">
        <v>6</v>
      </c>
      <c r="O5" s="29"/>
      <c r="P5" s="29"/>
      <c r="Q5" s="31"/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</row>
    <row r="6" spans="1:24" x14ac:dyDescent="0.45">
      <c r="A6" s="33" t="s">
        <v>7</v>
      </c>
      <c r="B6" s="29"/>
      <c r="C6" s="29"/>
      <c r="D6" s="29"/>
      <c r="E6" s="31"/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N6" s="33" t="s">
        <v>7</v>
      </c>
      <c r="O6" s="29"/>
      <c r="P6" s="29"/>
      <c r="Q6" s="29"/>
      <c r="R6" s="31"/>
      <c r="S6" s="29">
        <v>0</v>
      </c>
      <c r="T6" s="29" t="s">
        <v>200</v>
      </c>
      <c r="U6" s="29" t="s">
        <v>200</v>
      </c>
      <c r="V6" s="29" t="s">
        <v>200</v>
      </c>
      <c r="W6" s="29" t="s">
        <v>200</v>
      </c>
      <c r="X6" s="29" t="s">
        <v>200</v>
      </c>
    </row>
    <row r="7" spans="1:24" x14ac:dyDescent="0.45">
      <c r="A7" s="33" t="s">
        <v>8</v>
      </c>
      <c r="B7" s="29"/>
      <c r="C7" s="29"/>
      <c r="D7" s="29"/>
      <c r="E7" s="29"/>
      <c r="F7" s="31"/>
      <c r="G7" s="29">
        <v>0</v>
      </c>
      <c r="H7" s="29">
        <v>0</v>
      </c>
      <c r="I7" s="29">
        <v>0</v>
      </c>
      <c r="J7" s="29">
        <v>0</v>
      </c>
      <c r="K7" s="29">
        <v>0</v>
      </c>
      <c r="N7" s="33" t="s">
        <v>8</v>
      </c>
      <c r="O7" s="29"/>
      <c r="P7" s="29"/>
      <c r="Q7" s="29"/>
      <c r="R7" s="29"/>
      <c r="S7" s="31"/>
      <c r="T7" s="29">
        <v>0</v>
      </c>
      <c r="U7" s="29">
        <v>0</v>
      </c>
      <c r="V7" s="29">
        <v>0</v>
      </c>
      <c r="W7" s="29">
        <v>0</v>
      </c>
      <c r="X7" s="29">
        <v>0</v>
      </c>
    </row>
    <row r="8" spans="1:24" x14ac:dyDescent="0.45">
      <c r="A8" s="33" t="s">
        <v>9</v>
      </c>
      <c r="B8" s="29"/>
      <c r="C8" s="29"/>
      <c r="D8" s="29"/>
      <c r="E8" s="29"/>
      <c r="F8" s="29"/>
      <c r="G8" s="31"/>
      <c r="H8" s="29">
        <v>0</v>
      </c>
      <c r="I8" s="29">
        <v>0</v>
      </c>
      <c r="J8" s="29">
        <v>0</v>
      </c>
      <c r="K8" s="29">
        <v>0</v>
      </c>
      <c r="N8" s="33" t="s">
        <v>9</v>
      </c>
      <c r="O8" s="29"/>
      <c r="P8" s="29"/>
      <c r="Q8" s="29"/>
      <c r="R8" s="29"/>
      <c r="S8" s="29"/>
      <c r="T8" s="31"/>
      <c r="U8" s="29">
        <v>0</v>
      </c>
      <c r="V8" s="29">
        <v>0</v>
      </c>
      <c r="W8" s="29">
        <v>0</v>
      </c>
      <c r="X8" s="29">
        <v>0</v>
      </c>
    </row>
    <row r="9" spans="1:24" x14ac:dyDescent="0.45">
      <c r="A9" s="33" t="s">
        <v>10</v>
      </c>
      <c r="B9" s="29"/>
      <c r="C9" s="29"/>
      <c r="D9" s="29"/>
      <c r="E9" s="29"/>
      <c r="F9" s="29"/>
      <c r="G9" s="29"/>
      <c r="H9" s="31"/>
      <c r="I9" s="29">
        <v>0</v>
      </c>
      <c r="J9" s="29">
        <v>0</v>
      </c>
      <c r="K9" s="29">
        <v>0</v>
      </c>
      <c r="N9" s="33" t="s">
        <v>10</v>
      </c>
      <c r="O9" s="29"/>
      <c r="P9" s="29"/>
      <c r="Q9" s="29"/>
      <c r="R9" s="29"/>
      <c r="S9" s="29"/>
      <c r="T9" s="29"/>
      <c r="U9" s="31"/>
      <c r="V9" s="29">
        <v>0</v>
      </c>
      <c r="W9" s="29">
        <v>0</v>
      </c>
      <c r="X9" s="29">
        <v>0</v>
      </c>
    </row>
    <row r="10" spans="1:24" x14ac:dyDescent="0.45">
      <c r="A10" s="33" t="s">
        <v>11</v>
      </c>
      <c r="B10" s="29"/>
      <c r="C10" s="29"/>
      <c r="D10" s="29"/>
      <c r="E10" s="29"/>
      <c r="F10" s="29"/>
      <c r="G10" s="29"/>
      <c r="H10" s="29"/>
      <c r="I10" s="31"/>
      <c r="J10" s="29">
        <v>0</v>
      </c>
      <c r="K10" s="29">
        <v>0</v>
      </c>
      <c r="N10" s="33" t="s">
        <v>11</v>
      </c>
      <c r="O10" s="29"/>
      <c r="P10" s="29"/>
      <c r="Q10" s="29"/>
      <c r="R10" s="29"/>
      <c r="S10" s="29"/>
      <c r="T10" s="29"/>
      <c r="U10" s="29"/>
      <c r="V10" s="31"/>
      <c r="W10" s="29">
        <v>0</v>
      </c>
      <c r="X10" s="29">
        <v>0</v>
      </c>
    </row>
    <row r="11" spans="1:24" x14ac:dyDescent="0.45">
      <c r="A11" s="33" t="s">
        <v>12</v>
      </c>
      <c r="B11" s="29"/>
      <c r="C11" s="29"/>
      <c r="D11" s="29"/>
      <c r="E11" s="29"/>
      <c r="F11" s="29"/>
      <c r="G11" s="29"/>
      <c r="H11" s="29"/>
      <c r="I11" s="29"/>
      <c r="J11" s="31"/>
      <c r="K11" s="29">
        <v>0</v>
      </c>
      <c r="N11" s="33" t="s">
        <v>12</v>
      </c>
      <c r="O11" s="29"/>
      <c r="P11" s="29"/>
      <c r="Q11" s="29"/>
      <c r="R11" s="29"/>
      <c r="S11" s="29"/>
      <c r="T11" s="29"/>
      <c r="U11" s="29"/>
      <c r="V11" s="29"/>
      <c r="W11" s="31"/>
      <c r="X11" s="29">
        <v>0</v>
      </c>
    </row>
    <row r="12" spans="1:24" x14ac:dyDescent="0.45">
      <c r="A12" s="33" t="s">
        <v>13</v>
      </c>
      <c r="B12" s="29"/>
      <c r="C12" s="29"/>
      <c r="D12" s="29"/>
      <c r="E12" s="29"/>
      <c r="F12" s="29"/>
      <c r="G12" s="29"/>
      <c r="H12" s="29"/>
      <c r="I12" s="29"/>
      <c r="J12" s="29"/>
      <c r="K12" s="31"/>
      <c r="N12" s="33" t="s">
        <v>13</v>
      </c>
      <c r="O12" s="29"/>
      <c r="P12" s="29"/>
      <c r="Q12" s="29"/>
      <c r="R12" s="29"/>
      <c r="S12" s="29"/>
      <c r="T12" s="29"/>
      <c r="U12" s="29"/>
      <c r="V12" s="29"/>
      <c r="W12" s="29"/>
      <c r="X12" s="31"/>
    </row>
    <row r="15" spans="1:24" x14ac:dyDescent="0.45">
      <c r="A15" s="50" t="s">
        <v>179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N15" s="50" t="s">
        <v>180</v>
      </c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 x14ac:dyDescent="0.45">
      <c r="A16" s="31" t="s">
        <v>150</v>
      </c>
      <c r="B16" s="32" t="s">
        <v>4</v>
      </c>
      <c r="C16" s="32" t="s">
        <v>5</v>
      </c>
      <c r="D16" s="32" t="s">
        <v>6</v>
      </c>
      <c r="E16" s="32" t="s">
        <v>7</v>
      </c>
      <c r="F16" s="32" t="s">
        <v>8</v>
      </c>
      <c r="G16" s="32" t="s">
        <v>9</v>
      </c>
      <c r="H16" s="32" t="s">
        <v>10</v>
      </c>
      <c r="I16" s="32" t="s">
        <v>11</v>
      </c>
      <c r="J16" s="32" t="s">
        <v>12</v>
      </c>
      <c r="K16" s="32" t="s">
        <v>13</v>
      </c>
      <c r="N16" s="31" t="s">
        <v>151</v>
      </c>
      <c r="O16" s="32" t="s">
        <v>4</v>
      </c>
      <c r="P16" s="32" t="s">
        <v>5</v>
      </c>
      <c r="Q16" s="32" t="s">
        <v>6</v>
      </c>
      <c r="R16" s="32" t="s">
        <v>7</v>
      </c>
      <c r="S16" s="32" t="s">
        <v>8</v>
      </c>
      <c r="T16" s="32" t="s">
        <v>9</v>
      </c>
      <c r="U16" s="32" t="s">
        <v>10</v>
      </c>
      <c r="V16" s="32" t="s">
        <v>11</v>
      </c>
      <c r="W16" s="32" t="s">
        <v>12</v>
      </c>
      <c r="X16" s="32" t="s">
        <v>13</v>
      </c>
    </row>
    <row r="17" spans="1:24" x14ac:dyDescent="0.45">
      <c r="A17" s="33" t="s">
        <v>4</v>
      </c>
      <c r="B17" s="31"/>
      <c r="C17" s="29">
        <v>0</v>
      </c>
      <c r="D17" s="29" t="s">
        <v>196</v>
      </c>
      <c r="E17" s="29">
        <v>0</v>
      </c>
      <c r="F17" s="29" t="s">
        <v>198</v>
      </c>
      <c r="G17" s="29">
        <v>0</v>
      </c>
      <c r="H17" s="29" t="s">
        <v>197</v>
      </c>
      <c r="I17" s="29">
        <v>0</v>
      </c>
      <c r="J17" s="29" t="s">
        <v>200</v>
      </c>
      <c r="K17" s="29">
        <v>0</v>
      </c>
      <c r="N17" s="33" t="s">
        <v>4</v>
      </c>
      <c r="O17" s="31"/>
      <c r="P17" s="29">
        <v>0</v>
      </c>
      <c r="Q17" s="29" t="s">
        <v>196</v>
      </c>
      <c r="R17" s="29">
        <v>0</v>
      </c>
      <c r="S17" s="29" t="s">
        <v>198</v>
      </c>
      <c r="T17" s="29">
        <v>0</v>
      </c>
      <c r="U17" s="29">
        <v>0</v>
      </c>
      <c r="V17" s="29">
        <v>0</v>
      </c>
      <c r="W17" s="29" t="s">
        <v>200</v>
      </c>
      <c r="X17" s="29">
        <v>0</v>
      </c>
    </row>
    <row r="18" spans="1:24" x14ac:dyDescent="0.45">
      <c r="A18" s="33" t="s">
        <v>5</v>
      </c>
      <c r="B18" s="29"/>
      <c r="C18" s="31"/>
      <c r="D18" s="29">
        <v>0</v>
      </c>
      <c r="E18" s="29">
        <v>0</v>
      </c>
      <c r="F18" s="29" t="s">
        <v>199</v>
      </c>
      <c r="G18" s="29" t="s">
        <v>197</v>
      </c>
      <c r="H18" s="29" t="s">
        <v>198</v>
      </c>
      <c r="I18" s="29">
        <v>0</v>
      </c>
      <c r="J18" s="29" t="s">
        <v>201</v>
      </c>
      <c r="K18" s="29">
        <v>0</v>
      </c>
      <c r="N18" s="33" t="s">
        <v>5</v>
      </c>
      <c r="O18" s="29"/>
      <c r="P18" s="31"/>
      <c r="Q18" s="29">
        <v>0</v>
      </c>
      <c r="R18" s="29">
        <v>0</v>
      </c>
      <c r="S18" s="29" t="s">
        <v>199</v>
      </c>
      <c r="T18" s="29">
        <v>0</v>
      </c>
      <c r="U18" s="29">
        <v>0</v>
      </c>
      <c r="V18" s="29" t="s">
        <v>197</v>
      </c>
      <c r="W18" s="29" t="s">
        <v>201</v>
      </c>
      <c r="X18" s="29">
        <v>0</v>
      </c>
    </row>
    <row r="19" spans="1:24" x14ac:dyDescent="0.45">
      <c r="A19" s="33" t="s">
        <v>6</v>
      </c>
      <c r="B19" s="29"/>
      <c r="C19" s="29"/>
      <c r="D19" s="31"/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N19" s="33" t="s">
        <v>6</v>
      </c>
      <c r="O19" s="29"/>
      <c r="P19" s="29"/>
      <c r="Q19" s="31"/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</row>
    <row r="20" spans="1:24" x14ac:dyDescent="0.45">
      <c r="A20" s="33" t="s">
        <v>7</v>
      </c>
      <c r="B20" s="29"/>
      <c r="C20" s="29"/>
      <c r="D20" s="29"/>
      <c r="E20" s="31"/>
      <c r="F20" s="29">
        <v>0</v>
      </c>
      <c r="G20" s="29" t="s">
        <v>200</v>
      </c>
      <c r="H20" s="29" t="s">
        <v>201</v>
      </c>
      <c r="I20" s="29">
        <v>0</v>
      </c>
      <c r="J20" s="29" t="s">
        <v>202</v>
      </c>
      <c r="K20" s="29">
        <v>0</v>
      </c>
      <c r="N20" s="33" t="s">
        <v>7</v>
      </c>
      <c r="O20" s="29"/>
      <c r="P20" s="29"/>
      <c r="Q20" s="29"/>
      <c r="R20" s="31"/>
      <c r="S20" s="29">
        <v>0</v>
      </c>
      <c r="T20" s="29">
        <v>0</v>
      </c>
      <c r="U20" s="29">
        <v>0</v>
      </c>
      <c r="V20" s="29" t="s">
        <v>200</v>
      </c>
      <c r="W20" s="29" t="s">
        <v>202</v>
      </c>
      <c r="X20" s="29">
        <v>0</v>
      </c>
    </row>
    <row r="21" spans="1:24" x14ac:dyDescent="0.45">
      <c r="A21" s="33" t="s">
        <v>8</v>
      </c>
      <c r="B21" s="29"/>
      <c r="C21" s="29"/>
      <c r="D21" s="29"/>
      <c r="E21" s="29"/>
      <c r="F21" s="31"/>
      <c r="G21" s="29">
        <v>0</v>
      </c>
      <c r="H21" s="29">
        <v>0</v>
      </c>
      <c r="I21" s="29">
        <v>0</v>
      </c>
      <c r="J21" s="29">
        <v>0</v>
      </c>
      <c r="K21" s="29">
        <v>0</v>
      </c>
      <c r="N21" s="33" t="s">
        <v>8</v>
      </c>
      <c r="O21" s="29"/>
      <c r="P21" s="29"/>
      <c r="Q21" s="29"/>
      <c r="R21" s="29"/>
      <c r="S21" s="31"/>
      <c r="T21" s="29">
        <v>0</v>
      </c>
      <c r="U21" s="29">
        <v>0</v>
      </c>
      <c r="V21" s="29">
        <v>0</v>
      </c>
      <c r="W21" s="29">
        <v>0</v>
      </c>
      <c r="X21" s="29">
        <v>0</v>
      </c>
    </row>
    <row r="22" spans="1:24" x14ac:dyDescent="0.45">
      <c r="A22" s="33" t="s">
        <v>9</v>
      </c>
      <c r="B22" s="29"/>
      <c r="C22" s="29"/>
      <c r="D22" s="29"/>
      <c r="E22" s="29"/>
      <c r="F22" s="29"/>
      <c r="G22" s="31"/>
      <c r="H22" s="29">
        <v>0</v>
      </c>
      <c r="I22" s="29" t="s">
        <v>198</v>
      </c>
      <c r="J22" s="29">
        <v>0</v>
      </c>
      <c r="K22" s="29" t="s">
        <v>196</v>
      </c>
      <c r="N22" s="33" t="s">
        <v>9</v>
      </c>
      <c r="O22" s="29"/>
      <c r="P22" s="29"/>
      <c r="Q22" s="29"/>
      <c r="R22" s="29"/>
      <c r="S22" s="29"/>
      <c r="T22" s="31"/>
      <c r="U22" s="29">
        <v>0</v>
      </c>
      <c r="V22" s="29" t="s">
        <v>198</v>
      </c>
      <c r="W22" s="29">
        <v>0</v>
      </c>
      <c r="X22" s="29">
        <v>0</v>
      </c>
    </row>
    <row r="23" spans="1:24" x14ac:dyDescent="0.45">
      <c r="A23" s="33" t="s">
        <v>10</v>
      </c>
      <c r="B23" s="29"/>
      <c r="C23" s="29"/>
      <c r="D23" s="29"/>
      <c r="E23" s="29"/>
      <c r="F23" s="29"/>
      <c r="G23" s="29"/>
      <c r="H23" s="31"/>
      <c r="I23" s="29" t="s">
        <v>199</v>
      </c>
      <c r="J23" s="29">
        <v>0</v>
      </c>
      <c r="K23" s="29">
        <v>0</v>
      </c>
      <c r="N23" s="33" t="s">
        <v>10</v>
      </c>
      <c r="O23" s="29"/>
      <c r="P23" s="29"/>
      <c r="Q23" s="29"/>
      <c r="R23" s="29"/>
      <c r="S23" s="29"/>
      <c r="T23" s="29"/>
      <c r="U23" s="31"/>
      <c r="V23" s="29" t="s">
        <v>198</v>
      </c>
      <c r="W23" s="29">
        <v>0</v>
      </c>
      <c r="X23" s="29">
        <v>0</v>
      </c>
    </row>
    <row r="24" spans="1:24" x14ac:dyDescent="0.45">
      <c r="A24" s="33" t="s">
        <v>11</v>
      </c>
      <c r="B24" s="29"/>
      <c r="C24" s="29"/>
      <c r="D24" s="29"/>
      <c r="E24" s="29"/>
      <c r="F24" s="29"/>
      <c r="G24" s="29"/>
      <c r="H24" s="29"/>
      <c r="I24" s="31"/>
      <c r="J24" s="29">
        <v>0</v>
      </c>
      <c r="K24" s="29">
        <v>0</v>
      </c>
      <c r="N24" s="33" t="s">
        <v>11</v>
      </c>
      <c r="O24" s="29"/>
      <c r="P24" s="29"/>
      <c r="Q24" s="29"/>
      <c r="R24" s="29"/>
      <c r="S24" s="29"/>
      <c r="T24" s="29"/>
      <c r="U24" s="29"/>
      <c r="V24" s="31"/>
      <c r="W24" s="29">
        <v>0</v>
      </c>
      <c r="X24" s="29" t="s">
        <v>198</v>
      </c>
    </row>
    <row r="25" spans="1:24" x14ac:dyDescent="0.45">
      <c r="A25" s="33" t="s">
        <v>12</v>
      </c>
      <c r="B25" s="29"/>
      <c r="C25" s="29"/>
      <c r="D25" s="29"/>
      <c r="E25" s="29"/>
      <c r="F25" s="29"/>
      <c r="G25" s="29"/>
      <c r="H25" s="29"/>
      <c r="I25" s="29"/>
      <c r="J25" s="31"/>
      <c r="K25" s="29">
        <v>0</v>
      </c>
      <c r="N25" s="33" t="s">
        <v>12</v>
      </c>
      <c r="O25" s="29"/>
      <c r="P25" s="29"/>
      <c r="Q25" s="29"/>
      <c r="R25" s="29"/>
      <c r="S25" s="29"/>
      <c r="T25" s="29"/>
      <c r="U25" s="29"/>
      <c r="V25" s="29"/>
      <c r="W25" s="31"/>
      <c r="X25" s="29">
        <v>0</v>
      </c>
    </row>
    <row r="26" spans="1:24" x14ac:dyDescent="0.45">
      <c r="A26" s="33" t="s">
        <v>13</v>
      </c>
      <c r="B26" s="29"/>
      <c r="C26" s="29"/>
      <c r="D26" s="29"/>
      <c r="E26" s="29"/>
      <c r="F26" s="29"/>
      <c r="G26" s="29"/>
      <c r="H26" s="29"/>
      <c r="I26" s="29"/>
      <c r="J26" s="29"/>
      <c r="K26" s="31"/>
      <c r="N26" s="33" t="s">
        <v>13</v>
      </c>
      <c r="O26" s="29"/>
      <c r="P26" s="29"/>
      <c r="Q26" s="29"/>
      <c r="R26" s="29"/>
      <c r="S26" s="29"/>
      <c r="T26" s="29"/>
      <c r="U26" s="29"/>
      <c r="V26" s="29"/>
      <c r="W26" s="29"/>
      <c r="X26" s="31"/>
    </row>
    <row r="29" spans="1:24" x14ac:dyDescent="0.45">
      <c r="A29" s="50" t="s">
        <v>183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N29" s="50" t="s">
        <v>181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1:24" x14ac:dyDescent="0.45">
      <c r="A30" s="31" t="s">
        <v>152</v>
      </c>
      <c r="B30" s="32" t="s">
        <v>4</v>
      </c>
      <c r="C30" s="32" t="s">
        <v>5</v>
      </c>
      <c r="D30" s="32" t="s">
        <v>6</v>
      </c>
      <c r="E30" s="32" t="s">
        <v>7</v>
      </c>
      <c r="F30" s="32" t="s">
        <v>8</v>
      </c>
      <c r="G30" s="32" t="s">
        <v>9</v>
      </c>
      <c r="H30" s="32" t="s">
        <v>10</v>
      </c>
      <c r="I30" s="32" t="s">
        <v>11</v>
      </c>
      <c r="J30" s="32" t="s">
        <v>12</v>
      </c>
      <c r="K30" s="32" t="s">
        <v>13</v>
      </c>
      <c r="N30" s="31" t="s">
        <v>153</v>
      </c>
      <c r="O30" s="32" t="s">
        <v>4</v>
      </c>
      <c r="P30" s="32" t="s">
        <v>5</v>
      </c>
      <c r="Q30" s="32" t="s">
        <v>6</v>
      </c>
      <c r="R30" s="32" t="s">
        <v>7</v>
      </c>
      <c r="S30" s="32" t="s">
        <v>8</v>
      </c>
      <c r="T30" s="32" t="s">
        <v>9</v>
      </c>
      <c r="U30" s="32" t="s">
        <v>10</v>
      </c>
      <c r="V30" s="32" t="s">
        <v>11</v>
      </c>
      <c r="W30" s="32" t="s">
        <v>12</v>
      </c>
      <c r="X30" s="32" t="s">
        <v>13</v>
      </c>
    </row>
    <row r="31" spans="1:24" x14ac:dyDescent="0.45">
      <c r="A31" s="33" t="s">
        <v>4</v>
      </c>
      <c r="B31" s="31"/>
      <c r="C31" s="29">
        <v>0</v>
      </c>
      <c r="D31" s="29" t="s">
        <v>196</v>
      </c>
      <c r="E31" s="29">
        <v>0</v>
      </c>
      <c r="F31" s="29" t="s">
        <v>198</v>
      </c>
      <c r="G31" s="29">
        <v>0</v>
      </c>
      <c r="H31" s="29" t="s">
        <v>197</v>
      </c>
      <c r="I31" s="29">
        <v>0</v>
      </c>
      <c r="J31" s="29" t="s">
        <v>200</v>
      </c>
      <c r="K31" s="29">
        <v>0</v>
      </c>
      <c r="N31" s="33" t="s">
        <v>4</v>
      </c>
      <c r="O31" s="31"/>
      <c r="P31" s="29">
        <v>0</v>
      </c>
      <c r="Q31" s="29" t="s">
        <v>196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</row>
    <row r="32" spans="1:24" x14ac:dyDescent="0.45">
      <c r="A32" s="33" t="s">
        <v>5</v>
      </c>
      <c r="B32" s="29"/>
      <c r="C32" s="31"/>
      <c r="D32" s="29">
        <v>0</v>
      </c>
      <c r="E32" s="29">
        <v>0</v>
      </c>
      <c r="F32" s="29" t="s">
        <v>199</v>
      </c>
      <c r="G32" s="29">
        <v>0</v>
      </c>
      <c r="H32" s="29" t="s">
        <v>198</v>
      </c>
      <c r="I32" s="29">
        <v>0</v>
      </c>
      <c r="J32" s="29" t="s">
        <v>201</v>
      </c>
      <c r="K32" s="29" t="s">
        <v>197</v>
      </c>
      <c r="N32" s="33" t="s">
        <v>5</v>
      </c>
      <c r="O32" s="29"/>
      <c r="P32" s="31"/>
      <c r="Q32" s="29">
        <v>0</v>
      </c>
      <c r="R32" s="29" t="s">
        <v>197</v>
      </c>
      <c r="S32" s="29" t="s">
        <v>197</v>
      </c>
      <c r="T32" s="29" t="s">
        <v>197</v>
      </c>
      <c r="U32" s="29" t="s">
        <v>197</v>
      </c>
      <c r="V32" s="29" t="s">
        <v>197</v>
      </c>
      <c r="W32" s="29" t="s">
        <v>197</v>
      </c>
      <c r="X32" s="29" t="s">
        <v>197</v>
      </c>
    </row>
    <row r="33" spans="1:24" x14ac:dyDescent="0.45">
      <c r="A33" s="33" t="s">
        <v>6</v>
      </c>
      <c r="B33" s="29"/>
      <c r="C33" s="29"/>
      <c r="D33" s="31"/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N33" s="33" t="s">
        <v>6</v>
      </c>
      <c r="O33" s="29"/>
      <c r="P33" s="29"/>
      <c r="Q33" s="31"/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</row>
    <row r="34" spans="1:24" x14ac:dyDescent="0.45">
      <c r="A34" s="33" t="s">
        <v>7</v>
      </c>
      <c r="B34" s="29"/>
      <c r="C34" s="29"/>
      <c r="D34" s="29"/>
      <c r="E34" s="31"/>
      <c r="F34" s="29">
        <v>0</v>
      </c>
      <c r="G34" s="29">
        <v>0</v>
      </c>
      <c r="H34" s="29" t="s">
        <v>201</v>
      </c>
      <c r="I34" s="29">
        <v>0</v>
      </c>
      <c r="J34" s="29" t="s">
        <v>202</v>
      </c>
      <c r="K34" s="29" t="s">
        <v>200</v>
      </c>
      <c r="N34" s="33" t="s">
        <v>7</v>
      </c>
      <c r="O34" s="29"/>
      <c r="P34" s="29"/>
      <c r="Q34" s="29"/>
      <c r="R34" s="31"/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</row>
    <row r="35" spans="1:24" x14ac:dyDescent="0.45">
      <c r="A35" s="33" t="s">
        <v>8</v>
      </c>
      <c r="B35" s="29"/>
      <c r="C35" s="29"/>
      <c r="D35" s="29"/>
      <c r="E35" s="29"/>
      <c r="F35" s="31"/>
      <c r="G35" s="29">
        <v>0</v>
      </c>
      <c r="H35" s="29">
        <v>0</v>
      </c>
      <c r="I35" s="29">
        <v>0</v>
      </c>
      <c r="J35" s="29">
        <v>0</v>
      </c>
      <c r="K35" s="29">
        <v>0</v>
      </c>
      <c r="N35" s="33" t="s">
        <v>8</v>
      </c>
      <c r="O35" s="29"/>
      <c r="P35" s="29"/>
      <c r="Q35" s="29"/>
      <c r="R35" s="29"/>
      <c r="S35" s="31"/>
      <c r="T35" s="29">
        <v>0</v>
      </c>
      <c r="U35" s="29">
        <v>0</v>
      </c>
      <c r="V35" s="29">
        <v>0</v>
      </c>
      <c r="W35" s="29">
        <v>0</v>
      </c>
      <c r="X35" s="29">
        <v>0</v>
      </c>
    </row>
    <row r="36" spans="1:24" x14ac:dyDescent="0.45">
      <c r="A36" s="33" t="s">
        <v>9</v>
      </c>
      <c r="B36" s="29"/>
      <c r="C36" s="29"/>
      <c r="D36" s="29"/>
      <c r="E36" s="29"/>
      <c r="F36" s="29"/>
      <c r="G36" s="31"/>
      <c r="H36" s="29">
        <v>0</v>
      </c>
      <c r="I36" s="29">
        <v>0</v>
      </c>
      <c r="J36" s="29">
        <v>0</v>
      </c>
      <c r="K36" s="29" t="s">
        <v>196</v>
      </c>
      <c r="N36" s="33" t="s">
        <v>9</v>
      </c>
      <c r="O36" s="29"/>
      <c r="P36" s="29"/>
      <c r="Q36" s="29"/>
      <c r="R36" s="29"/>
      <c r="S36" s="29"/>
      <c r="T36" s="31"/>
      <c r="U36" s="29">
        <v>0</v>
      </c>
      <c r="V36" s="29">
        <v>0</v>
      </c>
      <c r="W36" s="29">
        <v>0</v>
      </c>
      <c r="X36" s="29">
        <v>0</v>
      </c>
    </row>
    <row r="37" spans="1:24" x14ac:dyDescent="0.45">
      <c r="A37" s="33" t="s">
        <v>10</v>
      </c>
      <c r="B37" s="29"/>
      <c r="C37" s="29"/>
      <c r="D37" s="29"/>
      <c r="E37" s="29"/>
      <c r="F37" s="29"/>
      <c r="G37" s="29"/>
      <c r="H37" s="31"/>
      <c r="I37" s="29" t="s">
        <v>199</v>
      </c>
      <c r="J37" s="29">
        <v>0</v>
      </c>
      <c r="K37" s="29">
        <v>0</v>
      </c>
      <c r="N37" s="33" t="s">
        <v>10</v>
      </c>
      <c r="O37" s="29"/>
      <c r="P37" s="29"/>
      <c r="Q37" s="29"/>
      <c r="R37" s="29"/>
      <c r="S37" s="29"/>
      <c r="T37" s="29"/>
      <c r="U37" s="31"/>
      <c r="V37" s="29">
        <v>0</v>
      </c>
      <c r="W37" s="29">
        <v>0</v>
      </c>
      <c r="X37" s="29">
        <v>0</v>
      </c>
    </row>
    <row r="38" spans="1:24" x14ac:dyDescent="0.45">
      <c r="A38" s="33" t="s">
        <v>11</v>
      </c>
      <c r="B38" s="29"/>
      <c r="C38" s="29"/>
      <c r="D38" s="29"/>
      <c r="E38" s="29"/>
      <c r="F38" s="29"/>
      <c r="G38" s="29"/>
      <c r="H38" s="29"/>
      <c r="I38" s="31"/>
      <c r="J38" s="29">
        <v>0</v>
      </c>
      <c r="K38" s="29" t="s">
        <v>198</v>
      </c>
      <c r="N38" s="33" t="s">
        <v>11</v>
      </c>
      <c r="O38" s="29"/>
      <c r="P38" s="29"/>
      <c r="Q38" s="29"/>
      <c r="R38" s="29"/>
      <c r="S38" s="29"/>
      <c r="T38" s="29"/>
      <c r="U38" s="29"/>
      <c r="V38" s="31"/>
      <c r="W38" s="29">
        <v>0</v>
      </c>
      <c r="X38" s="29">
        <v>0</v>
      </c>
    </row>
    <row r="39" spans="1:24" x14ac:dyDescent="0.45">
      <c r="A39" s="33" t="s">
        <v>12</v>
      </c>
      <c r="B39" s="29"/>
      <c r="C39" s="29"/>
      <c r="D39" s="29"/>
      <c r="E39" s="29"/>
      <c r="F39" s="29"/>
      <c r="G39" s="29"/>
      <c r="H39" s="29"/>
      <c r="I39" s="29"/>
      <c r="J39" s="31"/>
      <c r="K39" s="29">
        <v>0</v>
      </c>
      <c r="N39" s="33" t="s">
        <v>12</v>
      </c>
      <c r="O39" s="29"/>
      <c r="P39" s="29"/>
      <c r="Q39" s="29"/>
      <c r="R39" s="29"/>
      <c r="S39" s="29"/>
      <c r="T39" s="29"/>
      <c r="U39" s="29"/>
      <c r="V39" s="29"/>
      <c r="W39" s="31"/>
      <c r="X39" s="29">
        <v>0</v>
      </c>
    </row>
    <row r="40" spans="1:24" x14ac:dyDescent="0.45">
      <c r="A40" s="33" t="s">
        <v>13</v>
      </c>
      <c r="B40" s="29"/>
      <c r="C40" s="29"/>
      <c r="D40" s="29"/>
      <c r="E40" s="29"/>
      <c r="F40" s="29"/>
      <c r="G40" s="29"/>
      <c r="H40" s="29"/>
      <c r="I40" s="29"/>
      <c r="J40" s="29"/>
      <c r="K40" s="31"/>
      <c r="N40" s="33" t="s">
        <v>13</v>
      </c>
      <c r="O40" s="29"/>
      <c r="P40" s="29"/>
      <c r="Q40" s="29"/>
      <c r="R40" s="29"/>
      <c r="S40" s="29"/>
      <c r="T40" s="29"/>
      <c r="U40" s="29"/>
      <c r="V40" s="29"/>
      <c r="W40" s="29"/>
      <c r="X40" s="31"/>
    </row>
    <row r="43" spans="1:24" x14ac:dyDescent="0.45">
      <c r="A43" s="50" t="s">
        <v>182</v>
      </c>
      <c r="B43" s="50"/>
      <c r="C43" s="50"/>
      <c r="D43" s="50"/>
      <c r="E43" s="50"/>
      <c r="F43" s="50"/>
      <c r="G43" s="50"/>
      <c r="H43" s="50"/>
      <c r="I43" s="50"/>
      <c r="J43" s="50"/>
      <c r="K43" s="50"/>
      <c r="N43" s="50" t="s">
        <v>188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 x14ac:dyDescent="0.45">
      <c r="A44" s="31" t="s">
        <v>154</v>
      </c>
      <c r="B44" s="32" t="s">
        <v>4</v>
      </c>
      <c r="C44" s="32" t="s">
        <v>5</v>
      </c>
      <c r="D44" s="32" t="s">
        <v>6</v>
      </c>
      <c r="E44" s="32" t="s">
        <v>7</v>
      </c>
      <c r="F44" s="32" t="s">
        <v>8</v>
      </c>
      <c r="G44" s="32" t="s">
        <v>9</v>
      </c>
      <c r="H44" s="32" t="s">
        <v>10</v>
      </c>
      <c r="I44" s="32" t="s">
        <v>11</v>
      </c>
      <c r="J44" s="32" t="s">
        <v>12</v>
      </c>
      <c r="K44" s="32" t="s">
        <v>13</v>
      </c>
      <c r="N44" s="31" t="s">
        <v>155</v>
      </c>
      <c r="O44" s="32" t="s">
        <v>4</v>
      </c>
      <c r="P44" s="32" t="s">
        <v>5</v>
      </c>
      <c r="Q44" s="32" t="s">
        <v>6</v>
      </c>
      <c r="R44" s="32" t="s">
        <v>7</v>
      </c>
      <c r="S44" s="32" t="s">
        <v>8</v>
      </c>
      <c r="T44" s="32" t="s">
        <v>9</v>
      </c>
      <c r="U44" s="32" t="s">
        <v>10</v>
      </c>
      <c r="V44" s="32" t="s">
        <v>11</v>
      </c>
      <c r="W44" s="32" t="s">
        <v>12</v>
      </c>
      <c r="X44" s="32" t="s">
        <v>13</v>
      </c>
    </row>
    <row r="45" spans="1:24" x14ac:dyDescent="0.45">
      <c r="A45" s="33" t="s">
        <v>4</v>
      </c>
      <c r="B45" s="31"/>
      <c r="C45" s="29">
        <v>0</v>
      </c>
      <c r="D45" s="29" t="s">
        <v>196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N45" s="33" t="s">
        <v>4</v>
      </c>
      <c r="O45" s="31"/>
      <c r="P45" s="29">
        <v>0</v>
      </c>
      <c r="Q45" s="29" t="s">
        <v>196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</row>
    <row r="46" spans="1:24" x14ac:dyDescent="0.45">
      <c r="A46" s="33" t="s">
        <v>5</v>
      </c>
      <c r="B46" s="29"/>
      <c r="C46" s="31"/>
      <c r="D46" s="29">
        <v>0</v>
      </c>
      <c r="E46" s="29" t="s">
        <v>197</v>
      </c>
      <c r="F46" s="29" t="s">
        <v>199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N46" s="33" t="s">
        <v>5</v>
      </c>
      <c r="O46" s="29"/>
      <c r="P46" s="31"/>
      <c r="Q46" s="29">
        <v>0</v>
      </c>
      <c r="R46" s="29">
        <v>0</v>
      </c>
      <c r="S46" s="29" t="s">
        <v>199</v>
      </c>
      <c r="T46" s="29" t="s">
        <v>197</v>
      </c>
      <c r="U46" s="29" t="s">
        <v>198</v>
      </c>
      <c r="V46" s="29">
        <v>0</v>
      </c>
      <c r="W46" s="29" t="s">
        <v>201</v>
      </c>
      <c r="X46" s="29">
        <v>0</v>
      </c>
    </row>
    <row r="47" spans="1:24" x14ac:dyDescent="0.45">
      <c r="A47" s="33" t="s">
        <v>6</v>
      </c>
      <c r="B47" s="29"/>
      <c r="C47" s="29"/>
      <c r="D47" s="31"/>
      <c r="E47" s="29">
        <v>0</v>
      </c>
      <c r="F47" s="29" t="s">
        <v>198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N47" s="33" t="s">
        <v>6</v>
      </c>
      <c r="O47" s="29"/>
      <c r="P47" s="29"/>
      <c r="Q47" s="31"/>
      <c r="R47" s="29">
        <v>0</v>
      </c>
      <c r="S47" s="29" t="s">
        <v>198</v>
      </c>
      <c r="T47" s="29">
        <v>0</v>
      </c>
      <c r="U47" s="29" t="s">
        <v>197</v>
      </c>
      <c r="V47" s="29">
        <v>0</v>
      </c>
      <c r="W47" s="29" t="s">
        <v>200</v>
      </c>
      <c r="X47" s="29">
        <v>0</v>
      </c>
    </row>
    <row r="48" spans="1:24" x14ac:dyDescent="0.45">
      <c r="A48" s="33" t="s">
        <v>7</v>
      </c>
      <c r="B48" s="29"/>
      <c r="C48" s="29"/>
      <c r="D48" s="29"/>
      <c r="E48" s="31"/>
      <c r="F48" s="29">
        <v>0</v>
      </c>
      <c r="G48" s="29" t="s">
        <v>200</v>
      </c>
      <c r="H48" s="29" t="s">
        <v>200</v>
      </c>
      <c r="I48" s="29" t="s">
        <v>200</v>
      </c>
      <c r="J48" s="29" t="s">
        <v>200</v>
      </c>
      <c r="K48" s="29" t="s">
        <v>200</v>
      </c>
      <c r="N48" s="33" t="s">
        <v>7</v>
      </c>
      <c r="O48" s="29"/>
      <c r="P48" s="29"/>
      <c r="Q48" s="29"/>
      <c r="R48" s="31"/>
      <c r="S48" s="29">
        <v>0</v>
      </c>
      <c r="T48" s="29" t="s">
        <v>200</v>
      </c>
      <c r="U48" s="29" t="s">
        <v>201</v>
      </c>
      <c r="V48" s="29">
        <v>0</v>
      </c>
      <c r="W48" s="29" t="s">
        <v>202</v>
      </c>
      <c r="X48" s="29">
        <v>0</v>
      </c>
    </row>
    <row r="49" spans="1:24" x14ac:dyDescent="0.45">
      <c r="A49" s="33" t="s">
        <v>8</v>
      </c>
      <c r="B49" s="29"/>
      <c r="C49" s="29"/>
      <c r="D49" s="29"/>
      <c r="E49" s="29"/>
      <c r="F49" s="31"/>
      <c r="G49" s="29">
        <v>0</v>
      </c>
      <c r="H49" s="29">
        <v>0</v>
      </c>
      <c r="I49" s="29">
        <v>0</v>
      </c>
      <c r="J49" s="29">
        <v>0</v>
      </c>
      <c r="K49" s="29">
        <v>0</v>
      </c>
      <c r="N49" s="33" t="s">
        <v>8</v>
      </c>
      <c r="O49" s="29"/>
      <c r="P49" s="29"/>
      <c r="Q49" s="29"/>
      <c r="R49" s="29"/>
      <c r="S49" s="31"/>
      <c r="T49" s="29">
        <v>0</v>
      </c>
      <c r="U49" s="29">
        <v>0</v>
      </c>
      <c r="V49" s="29">
        <v>0</v>
      </c>
      <c r="W49" s="29">
        <v>0</v>
      </c>
      <c r="X49" s="29">
        <v>0</v>
      </c>
    </row>
    <row r="50" spans="1:24" x14ac:dyDescent="0.45">
      <c r="A50" s="33" t="s">
        <v>9</v>
      </c>
      <c r="B50" s="29"/>
      <c r="C50" s="29"/>
      <c r="D50" s="29"/>
      <c r="E50" s="29"/>
      <c r="F50" s="29"/>
      <c r="G50" s="31"/>
      <c r="H50" s="29">
        <v>0</v>
      </c>
      <c r="I50" s="29">
        <v>0</v>
      </c>
      <c r="J50" s="29">
        <v>0</v>
      </c>
      <c r="K50" s="29">
        <v>0</v>
      </c>
      <c r="N50" s="33" t="s">
        <v>9</v>
      </c>
      <c r="O50" s="29"/>
      <c r="P50" s="29"/>
      <c r="Q50" s="29"/>
      <c r="R50" s="29"/>
      <c r="S50" s="29"/>
      <c r="T50" s="31"/>
      <c r="U50" s="29">
        <v>0</v>
      </c>
      <c r="V50" s="29" t="s">
        <v>198</v>
      </c>
      <c r="W50" s="29">
        <v>0</v>
      </c>
      <c r="X50" s="29" t="s">
        <v>196</v>
      </c>
    </row>
    <row r="51" spans="1:24" x14ac:dyDescent="0.45">
      <c r="A51" s="33" t="s">
        <v>10</v>
      </c>
      <c r="B51" s="29"/>
      <c r="C51" s="29"/>
      <c r="D51" s="29"/>
      <c r="E51" s="29"/>
      <c r="F51" s="29"/>
      <c r="G51" s="29"/>
      <c r="H51" s="31"/>
      <c r="I51" s="29">
        <v>0</v>
      </c>
      <c r="J51" s="29">
        <v>0</v>
      </c>
      <c r="K51" s="29">
        <v>0</v>
      </c>
      <c r="N51" s="33" t="s">
        <v>10</v>
      </c>
      <c r="O51" s="29"/>
      <c r="P51" s="29"/>
      <c r="Q51" s="29"/>
      <c r="R51" s="29"/>
      <c r="S51" s="29"/>
      <c r="T51" s="29"/>
      <c r="U51" s="31"/>
      <c r="V51" s="29" t="s">
        <v>199</v>
      </c>
      <c r="W51" s="29">
        <v>0</v>
      </c>
      <c r="X51" s="29">
        <v>0</v>
      </c>
    </row>
    <row r="52" spans="1:24" x14ac:dyDescent="0.45">
      <c r="A52" s="33" t="s">
        <v>11</v>
      </c>
      <c r="B52" s="29"/>
      <c r="C52" s="29"/>
      <c r="D52" s="29"/>
      <c r="E52" s="29"/>
      <c r="F52" s="29"/>
      <c r="G52" s="29"/>
      <c r="H52" s="29"/>
      <c r="I52" s="31"/>
      <c r="J52" s="29">
        <v>0</v>
      </c>
      <c r="K52" s="29">
        <v>0</v>
      </c>
      <c r="N52" s="33" t="s">
        <v>11</v>
      </c>
      <c r="O52" s="29"/>
      <c r="P52" s="29"/>
      <c r="Q52" s="29"/>
      <c r="R52" s="29"/>
      <c r="S52" s="29"/>
      <c r="T52" s="29"/>
      <c r="U52" s="29"/>
      <c r="V52" s="31"/>
      <c r="W52" s="29">
        <v>0</v>
      </c>
      <c r="X52" s="29">
        <v>0</v>
      </c>
    </row>
    <row r="53" spans="1:24" x14ac:dyDescent="0.45">
      <c r="A53" s="33" t="s">
        <v>12</v>
      </c>
      <c r="B53" s="29"/>
      <c r="C53" s="29"/>
      <c r="D53" s="29"/>
      <c r="E53" s="29"/>
      <c r="F53" s="29"/>
      <c r="G53" s="29"/>
      <c r="H53" s="29"/>
      <c r="I53" s="29"/>
      <c r="J53" s="31"/>
      <c r="K53" s="29">
        <v>0</v>
      </c>
      <c r="N53" s="33" t="s">
        <v>12</v>
      </c>
      <c r="O53" s="29"/>
      <c r="P53" s="29"/>
      <c r="Q53" s="29"/>
      <c r="R53" s="29"/>
      <c r="S53" s="29"/>
      <c r="T53" s="29"/>
      <c r="U53" s="29"/>
      <c r="V53" s="29"/>
      <c r="W53" s="31"/>
      <c r="X53" s="29">
        <v>0</v>
      </c>
    </row>
    <row r="54" spans="1:24" x14ac:dyDescent="0.45">
      <c r="A54" s="33" t="s">
        <v>13</v>
      </c>
      <c r="B54" s="29"/>
      <c r="C54" s="29"/>
      <c r="D54" s="29"/>
      <c r="E54" s="29"/>
      <c r="F54" s="29"/>
      <c r="G54" s="29"/>
      <c r="H54" s="29"/>
      <c r="I54" s="29"/>
      <c r="J54" s="29"/>
      <c r="K54" s="31"/>
      <c r="N54" s="33" t="s">
        <v>13</v>
      </c>
      <c r="O54" s="29"/>
      <c r="P54" s="29"/>
      <c r="Q54" s="29"/>
      <c r="R54" s="29"/>
      <c r="S54" s="29"/>
      <c r="T54" s="29"/>
      <c r="U54" s="29"/>
      <c r="V54" s="29"/>
      <c r="W54" s="29"/>
      <c r="X54" s="31"/>
    </row>
    <row r="57" spans="1:24" x14ac:dyDescent="0.45">
      <c r="A57" s="50" t="s">
        <v>189</v>
      </c>
      <c r="B57" s="50"/>
      <c r="C57" s="50"/>
      <c r="D57" s="50"/>
      <c r="E57" s="50"/>
      <c r="F57" s="50"/>
      <c r="G57" s="50"/>
      <c r="H57" s="50"/>
      <c r="I57" s="50"/>
      <c r="J57" s="50"/>
      <c r="K57" s="50"/>
      <c r="N57" s="50" t="s">
        <v>192</v>
      </c>
      <c r="O57" s="50"/>
      <c r="P57" s="50"/>
      <c r="Q57" s="50"/>
      <c r="R57" s="50"/>
      <c r="S57" s="50"/>
      <c r="T57" s="50"/>
      <c r="U57" s="50"/>
      <c r="V57" s="50"/>
      <c r="W57" s="50"/>
      <c r="X57" s="50"/>
    </row>
    <row r="58" spans="1:24" x14ac:dyDescent="0.45">
      <c r="A58" s="31" t="s">
        <v>156</v>
      </c>
      <c r="B58" s="32" t="s">
        <v>4</v>
      </c>
      <c r="C58" s="32" t="s">
        <v>5</v>
      </c>
      <c r="D58" s="32" t="s">
        <v>6</v>
      </c>
      <c r="E58" s="32" t="s">
        <v>7</v>
      </c>
      <c r="F58" s="32" t="s">
        <v>8</v>
      </c>
      <c r="G58" s="32" t="s">
        <v>9</v>
      </c>
      <c r="H58" s="32" t="s">
        <v>10</v>
      </c>
      <c r="I58" s="32" t="s">
        <v>11</v>
      </c>
      <c r="J58" s="32" t="s">
        <v>12</v>
      </c>
      <c r="K58" s="32" t="s">
        <v>13</v>
      </c>
      <c r="N58" s="31" t="s">
        <v>157</v>
      </c>
      <c r="O58" s="32" t="s">
        <v>4</v>
      </c>
      <c r="P58" s="32" t="s">
        <v>5</v>
      </c>
      <c r="Q58" s="32" t="s">
        <v>6</v>
      </c>
      <c r="R58" s="32" t="s">
        <v>7</v>
      </c>
      <c r="S58" s="32" t="s">
        <v>8</v>
      </c>
      <c r="T58" s="32" t="s">
        <v>9</v>
      </c>
      <c r="U58" s="32" t="s">
        <v>10</v>
      </c>
      <c r="V58" s="32" t="s">
        <v>11</v>
      </c>
      <c r="W58" s="32" t="s">
        <v>12</v>
      </c>
      <c r="X58" s="32" t="s">
        <v>13</v>
      </c>
    </row>
    <row r="59" spans="1:24" x14ac:dyDescent="0.45">
      <c r="A59" s="33" t="s">
        <v>4</v>
      </c>
      <c r="B59" s="31"/>
      <c r="C59" s="29">
        <v>0</v>
      </c>
      <c r="D59" s="29" t="s">
        <v>196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N59" s="33" t="s">
        <v>4</v>
      </c>
      <c r="O59" s="31"/>
      <c r="P59" s="29">
        <v>0</v>
      </c>
      <c r="Q59" s="29" t="s">
        <v>196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</row>
    <row r="60" spans="1:24" x14ac:dyDescent="0.45">
      <c r="A60" s="33" t="s">
        <v>5</v>
      </c>
      <c r="B60" s="29"/>
      <c r="C60" s="31"/>
      <c r="D60" s="29">
        <v>0</v>
      </c>
      <c r="E60" s="29">
        <v>0</v>
      </c>
      <c r="F60" s="29" t="s">
        <v>199</v>
      </c>
      <c r="G60" s="29">
        <v>0</v>
      </c>
      <c r="H60" s="29">
        <v>0</v>
      </c>
      <c r="I60" s="29" t="s">
        <v>197</v>
      </c>
      <c r="J60" s="29" t="s">
        <v>201</v>
      </c>
      <c r="K60" s="29">
        <v>0</v>
      </c>
      <c r="N60" s="33" t="s">
        <v>5</v>
      </c>
      <c r="O60" s="29"/>
      <c r="P60" s="31"/>
      <c r="Q60" s="29">
        <v>0</v>
      </c>
      <c r="R60" s="29">
        <v>0</v>
      </c>
      <c r="S60" s="29" t="s">
        <v>199</v>
      </c>
      <c r="T60" s="29">
        <v>0</v>
      </c>
      <c r="U60" s="29" t="s">
        <v>198</v>
      </c>
      <c r="V60" s="29">
        <v>0</v>
      </c>
      <c r="W60" s="29" t="s">
        <v>201</v>
      </c>
      <c r="X60" s="29" t="s">
        <v>197</v>
      </c>
    </row>
    <row r="61" spans="1:24" x14ac:dyDescent="0.45">
      <c r="A61" s="33" t="s">
        <v>6</v>
      </c>
      <c r="B61" s="29"/>
      <c r="C61" s="29"/>
      <c r="D61" s="31"/>
      <c r="E61" s="29">
        <v>0</v>
      </c>
      <c r="F61" s="29" t="s">
        <v>198</v>
      </c>
      <c r="G61" s="29">
        <v>0</v>
      </c>
      <c r="H61" s="29">
        <v>0</v>
      </c>
      <c r="I61" s="29">
        <v>0</v>
      </c>
      <c r="J61" s="29" t="s">
        <v>200</v>
      </c>
      <c r="K61" s="29">
        <v>0</v>
      </c>
      <c r="N61" s="33" t="s">
        <v>6</v>
      </c>
      <c r="O61" s="29"/>
      <c r="P61" s="29"/>
      <c r="Q61" s="31"/>
      <c r="R61" s="29">
        <v>0</v>
      </c>
      <c r="S61" s="29" t="s">
        <v>198</v>
      </c>
      <c r="T61" s="29">
        <v>0</v>
      </c>
      <c r="U61" s="29" t="s">
        <v>197</v>
      </c>
      <c r="V61" s="29">
        <v>0</v>
      </c>
      <c r="W61" s="29" t="s">
        <v>200</v>
      </c>
      <c r="X61" s="29">
        <v>0</v>
      </c>
    </row>
    <row r="62" spans="1:24" x14ac:dyDescent="0.45">
      <c r="A62" s="33" t="s">
        <v>7</v>
      </c>
      <c r="B62" s="29"/>
      <c r="C62" s="29"/>
      <c r="D62" s="29"/>
      <c r="E62" s="31"/>
      <c r="F62" s="29">
        <v>0</v>
      </c>
      <c r="G62" s="29">
        <v>0</v>
      </c>
      <c r="H62" s="29">
        <v>0</v>
      </c>
      <c r="I62" s="29" t="s">
        <v>200</v>
      </c>
      <c r="J62" s="29" t="s">
        <v>202</v>
      </c>
      <c r="K62" s="29">
        <v>0</v>
      </c>
      <c r="N62" s="33" t="s">
        <v>7</v>
      </c>
      <c r="O62" s="29"/>
      <c r="P62" s="29"/>
      <c r="Q62" s="29"/>
      <c r="R62" s="31"/>
      <c r="S62" s="29">
        <v>0</v>
      </c>
      <c r="T62" s="29">
        <v>0</v>
      </c>
      <c r="U62" s="29" t="s">
        <v>201</v>
      </c>
      <c r="V62" s="29">
        <v>0</v>
      </c>
      <c r="W62" s="29" t="s">
        <v>202</v>
      </c>
      <c r="X62" s="29" t="s">
        <v>200</v>
      </c>
    </row>
    <row r="63" spans="1:24" x14ac:dyDescent="0.45">
      <c r="A63" s="33" t="s">
        <v>8</v>
      </c>
      <c r="B63" s="29"/>
      <c r="C63" s="29"/>
      <c r="D63" s="29"/>
      <c r="E63" s="29"/>
      <c r="F63" s="31"/>
      <c r="G63" s="29">
        <v>0</v>
      </c>
      <c r="H63" s="29">
        <v>0</v>
      </c>
      <c r="I63" s="29">
        <v>0</v>
      </c>
      <c r="J63" s="29">
        <v>0</v>
      </c>
      <c r="K63" s="29">
        <v>0</v>
      </c>
      <c r="N63" s="33" t="s">
        <v>8</v>
      </c>
      <c r="O63" s="29"/>
      <c r="P63" s="29"/>
      <c r="Q63" s="29"/>
      <c r="R63" s="29"/>
      <c r="S63" s="31"/>
      <c r="T63" s="29">
        <v>0</v>
      </c>
      <c r="U63" s="29">
        <v>0</v>
      </c>
      <c r="V63" s="29">
        <v>0</v>
      </c>
      <c r="W63" s="29">
        <v>0</v>
      </c>
      <c r="X63" s="29">
        <v>0</v>
      </c>
    </row>
    <row r="64" spans="1:24" x14ac:dyDescent="0.45">
      <c r="A64" s="33" t="s">
        <v>9</v>
      </c>
      <c r="B64" s="29"/>
      <c r="C64" s="29"/>
      <c r="D64" s="29"/>
      <c r="E64" s="29"/>
      <c r="F64" s="29"/>
      <c r="G64" s="31"/>
      <c r="H64" s="29">
        <v>0</v>
      </c>
      <c r="I64" s="29" t="s">
        <v>198</v>
      </c>
      <c r="J64" s="29">
        <v>0</v>
      </c>
      <c r="K64" s="29">
        <v>0</v>
      </c>
      <c r="N64" s="33" t="s">
        <v>9</v>
      </c>
      <c r="O64" s="29"/>
      <c r="P64" s="29"/>
      <c r="Q64" s="29"/>
      <c r="R64" s="29"/>
      <c r="S64" s="29"/>
      <c r="T64" s="31"/>
      <c r="U64" s="29">
        <v>0</v>
      </c>
      <c r="V64" s="29">
        <v>0</v>
      </c>
      <c r="W64" s="29">
        <v>0</v>
      </c>
      <c r="X64" s="29" t="s">
        <v>196</v>
      </c>
    </row>
    <row r="65" spans="1:24" x14ac:dyDescent="0.45">
      <c r="A65" s="33" t="s">
        <v>10</v>
      </c>
      <c r="B65" s="29"/>
      <c r="C65" s="29"/>
      <c r="D65" s="29"/>
      <c r="E65" s="29"/>
      <c r="F65" s="29"/>
      <c r="G65" s="29"/>
      <c r="H65" s="31"/>
      <c r="I65" s="29" t="s">
        <v>198</v>
      </c>
      <c r="J65" s="29">
        <v>0</v>
      </c>
      <c r="K65" s="29">
        <v>0</v>
      </c>
      <c r="N65" s="33" t="s">
        <v>10</v>
      </c>
      <c r="O65" s="29"/>
      <c r="P65" s="29"/>
      <c r="Q65" s="29"/>
      <c r="R65" s="29"/>
      <c r="S65" s="29"/>
      <c r="T65" s="29"/>
      <c r="U65" s="31"/>
      <c r="V65" s="29" t="s">
        <v>199</v>
      </c>
      <c r="W65" s="29">
        <v>0</v>
      </c>
      <c r="X65" s="29">
        <v>0</v>
      </c>
    </row>
    <row r="66" spans="1:24" x14ac:dyDescent="0.45">
      <c r="A66" s="33" t="s">
        <v>11</v>
      </c>
      <c r="B66" s="29"/>
      <c r="C66" s="29"/>
      <c r="D66" s="29"/>
      <c r="E66" s="29"/>
      <c r="F66" s="29"/>
      <c r="G66" s="29"/>
      <c r="H66" s="29"/>
      <c r="I66" s="31"/>
      <c r="J66" s="29">
        <v>0</v>
      </c>
      <c r="K66" s="29" t="s">
        <v>198</v>
      </c>
      <c r="N66" s="33" t="s">
        <v>11</v>
      </c>
      <c r="O66" s="29"/>
      <c r="P66" s="29"/>
      <c r="Q66" s="29"/>
      <c r="R66" s="29"/>
      <c r="S66" s="29"/>
      <c r="T66" s="29"/>
      <c r="U66" s="29"/>
      <c r="V66" s="31"/>
      <c r="W66" s="29">
        <v>0</v>
      </c>
      <c r="X66" s="29" t="s">
        <v>198</v>
      </c>
    </row>
    <row r="67" spans="1:24" x14ac:dyDescent="0.45">
      <c r="A67" s="33" t="s">
        <v>12</v>
      </c>
      <c r="B67" s="29"/>
      <c r="C67" s="29"/>
      <c r="D67" s="29"/>
      <c r="E67" s="29"/>
      <c r="F67" s="29"/>
      <c r="G67" s="29"/>
      <c r="H67" s="29"/>
      <c r="I67" s="29"/>
      <c r="J67" s="31"/>
      <c r="K67" s="29">
        <v>0</v>
      </c>
      <c r="N67" s="33" t="s">
        <v>12</v>
      </c>
      <c r="O67" s="29"/>
      <c r="P67" s="29"/>
      <c r="Q67" s="29"/>
      <c r="R67" s="29"/>
      <c r="S67" s="29"/>
      <c r="T67" s="29"/>
      <c r="U67" s="29"/>
      <c r="V67" s="29"/>
      <c r="W67" s="31"/>
      <c r="X67" s="29">
        <v>0</v>
      </c>
    </row>
    <row r="68" spans="1:24" x14ac:dyDescent="0.45">
      <c r="A68" s="33" t="s">
        <v>13</v>
      </c>
      <c r="B68" s="29"/>
      <c r="C68" s="29"/>
      <c r="D68" s="29"/>
      <c r="E68" s="29"/>
      <c r="F68" s="29"/>
      <c r="G68" s="29"/>
      <c r="H68" s="29"/>
      <c r="I68" s="29"/>
      <c r="J68" s="29"/>
      <c r="K68" s="31"/>
      <c r="N68" s="33" t="s">
        <v>13</v>
      </c>
      <c r="O68" s="29"/>
      <c r="P68" s="29"/>
      <c r="Q68" s="29"/>
      <c r="R68" s="29"/>
      <c r="S68" s="29"/>
      <c r="T68" s="29"/>
      <c r="U68" s="29"/>
      <c r="V68" s="29"/>
      <c r="W68" s="29"/>
      <c r="X68" s="31"/>
    </row>
    <row r="71" spans="1:24" x14ac:dyDescent="0.45">
      <c r="A71" s="50" t="s">
        <v>193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N71" s="50" t="s">
        <v>190</v>
      </c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 x14ac:dyDescent="0.45">
      <c r="A72" s="31" t="s">
        <v>158</v>
      </c>
      <c r="B72" s="32" t="s">
        <v>4</v>
      </c>
      <c r="C72" s="32" t="s">
        <v>5</v>
      </c>
      <c r="D72" s="32" t="s">
        <v>6</v>
      </c>
      <c r="E72" s="32" t="s">
        <v>7</v>
      </c>
      <c r="F72" s="32" t="s">
        <v>8</v>
      </c>
      <c r="G72" s="32" t="s">
        <v>9</v>
      </c>
      <c r="H72" s="32" t="s">
        <v>10</v>
      </c>
      <c r="I72" s="32" t="s">
        <v>11</v>
      </c>
      <c r="J72" s="32" t="s">
        <v>12</v>
      </c>
      <c r="K72" s="32" t="s">
        <v>13</v>
      </c>
      <c r="N72" s="31" t="s">
        <v>159</v>
      </c>
      <c r="O72" s="32" t="s">
        <v>4</v>
      </c>
      <c r="P72" s="32" t="s">
        <v>5</v>
      </c>
      <c r="Q72" s="32" t="s">
        <v>6</v>
      </c>
      <c r="R72" s="32" t="s">
        <v>7</v>
      </c>
      <c r="S72" s="32" t="s">
        <v>8</v>
      </c>
      <c r="T72" s="32" t="s">
        <v>9</v>
      </c>
      <c r="U72" s="32" t="s">
        <v>10</v>
      </c>
      <c r="V72" s="32" t="s">
        <v>11</v>
      </c>
      <c r="W72" s="32" t="s">
        <v>12</v>
      </c>
      <c r="X72" s="32" t="s">
        <v>13</v>
      </c>
    </row>
    <row r="73" spans="1:24" x14ac:dyDescent="0.45">
      <c r="A73" s="33" t="s">
        <v>4</v>
      </c>
      <c r="B73" s="31"/>
      <c r="C73" s="29">
        <v>0</v>
      </c>
      <c r="D73" s="29">
        <v>0</v>
      </c>
      <c r="E73" s="29">
        <v>0</v>
      </c>
      <c r="F73" s="29" t="s">
        <v>198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N73" s="33" t="s">
        <v>4</v>
      </c>
      <c r="O73" s="31"/>
      <c r="P73" s="29">
        <v>0</v>
      </c>
      <c r="Q73" s="29">
        <v>0</v>
      </c>
      <c r="R73" s="29">
        <v>0</v>
      </c>
      <c r="S73" s="29" t="s">
        <v>198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</row>
    <row r="74" spans="1:24" x14ac:dyDescent="0.45">
      <c r="A74" s="33" t="s">
        <v>5</v>
      </c>
      <c r="B74" s="29"/>
      <c r="C74" s="31"/>
      <c r="D74" s="29">
        <v>0</v>
      </c>
      <c r="E74" s="29">
        <v>0</v>
      </c>
      <c r="F74" s="29" t="s">
        <v>198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N74" s="33" t="s">
        <v>5</v>
      </c>
      <c r="O74" s="29"/>
      <c r="P74" s="31"/>
      <c r="Q74" s="29">
        <v>0</v>
      </c>
      <c r="R74" s="29">
        <v>0</v>
      </c>
      <c r="S74" s="29" t="s">
        <v>198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</row>
    <row r="75" spans="1:24" x14ac:dyDescent="0.45">
      <c r="A75" s="33" t="s">
        <v>6</v>
      </c>
      <c r="B75" s="29"/>
      <c r="C75" s="29"/>
      <c r="D75" s="31"/>
      <c r="E75" s="29">
        <v>0</v>
      </c>
      <c r="F75" s="29" t="s">
        <v>198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N75" s="33" t="s">
        <v>6</v>
      </c>
      <c r="O75" s="29"/>
      <c r="P75" s="29"/>
      <c r="Q75" s="31"/>
      <c r="R75" s="29">
        <v>0</v>
      </c>
      <c r="S75" s="29" t="s">
        <v>198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</row>
    <row r="76" spans="1:24" x14ac:dyDescent="0.45">
      <c r="A76" s="33" t="s">
        <v>7</v>
      </c>
      <c r="B76" s="29"/>
      <c r="C76" s="29"/>
      <c r="D76" s="29"/>
      <c r="E76" s="31"/>
      <c r="F76" s="29">
        <v>0</v>
      </c>
      <c r="G76" s="29" t="s">
        <v>200</v>
      </c>
      <c r="H76" s="29" t="s">
        <v>200</v>
      </c>
      <c r="I76" s="29" t="s">
        <v>200</v>
      </c>
      <c r="J76" s="29" t="s">
        <v>200</v>
      </c>
      <c r="K76" s="29" t="s">
        <v>200</v>
      </c>
      <c r="N76" s="33" t="s">
        <v>7</v>
      </c>
      <c r="O76" s="29"/>
      <c r="P76" s="29"/>
      <c r="Q76" s="29"/>
      <c r="R76" s="31"/>
      <c r="S76" s="29">
        <v>0</v>
      </c>
      <c r="T76" s="29" t="s">
        <v>200</v>
      </c>
      <c r="U76" s="29" t="s">
        <v>201</v>
      </c>
      <c r="V76" s="29">
        <v>0</v>
      </c>
      <c r="W76" s="29" t="s">
        <v>202</v>
      </c>
      <c r="X76" s="29">
        <v>0</v>
      </c>
    </row>
    <row r="77" spans="1:24" x14ac:dyDescent="0.45">
      <c r="A77" s="33" t="s">
        <v>8</v>
      </c>
      <c r="B77" s="29"/>
      <c r="C77" s="29"/>
      <c r="D77" s="29"/>
      <c r="E77" s="29"/>
      <c r="F77" s="31"/>
      <c r="G77" s="29">
        <v>0</v>
      </c>
      <c r="H77" s="29">
        <v>0</v>
      </c>
      <c r="I77" s="29">
        <v>0</v>
      </c>
      <c r="J77" s="29">
        <v>0</v>
      </c>
      <c r="K77" s="29">
        <v>0</v>
      </c>
      <c r="N77" s="33" t="s">
        <v>8</v>
      </c>
      <c r="O77" s="29"/>
      <c r="P77" s="29"/>
      <c r="Q77" s="29"/>
      <c r="R77" s="29"/>
      <c r="S77" s="31"/>
      <c r="T77" s="29">
        <v>0</v>
      </c>
      <c r="U77" s="29" t="s">
        <v>197</v>
      </c>
      <c r="V77" s="29">
        <v>0</v>
      </c>
      <c r="W77" s="29" t="s">
        <v>200</v>
      </c>
      <c r="X77" s="29">
        <v>0</v>
      </c>
    </row>
    <row r="78" spans="1:24" x14ac:dyDescent="0.45">
      <c r="A78" s="33" t="s">
        <v>9</v>
      </c>
      <c r="B78" s="29"/>
      <c r="C78" s="29"/>
      <c r="D78" s="29"/>
      <c r="E78" s="29"/>
      <c r="F78" s="29"/>
      <c r="G78" s="31"/>
      <c r="H78" s="29">
        <v>0</v>
      </c>
      <c r="I78" s="29">
        <v>0</v>
      </c>
      <c r="J78" s="29">
        <v>0</v>
      </c>
      <c r="K78" s="29">
        <v>0</v>
      </c>
      <c r="N78" s="33" t="s">
        <v>9</v>
      </c>
      <c r="O78" s="29"/>
      <c r="P78" s="29"/>
      <c r="Q78" s="29"/>
      <c r="R78" s="29"/>
      <c r="S78" s="29"/>
      <c r="T78" s="31"/>
      <c r="U78" s="29">
        <v>0</v>
      </c>
      <c r="V78" s="29" t="s">
        <v>198</v>
      </c>
      <c r="W78" s="29">
        <v>0</v>
      </c>
      <c r="X78" s="29" t="s">
        <v>196</v>
      </c>
    </row>
    <row r="79" spans="1:24" x14ac:dyDescent="0.45">
      <c r="A79" s="33" t="s">
        <v>10</v>
      </c>
      <c r="B79" s="29"/>
      <c r="C79" s="29"/>
      <c r="D79" s="29"/>
      <c r="E79" s="29"/>
      <c r="F79" s="29"/>
      <c r="G79" s="29"/>
      <c r="H79" s="31"/>
      <c r="I79" s="29">
        <v>0</v>
      </c>
      <c r="J79" s="29">
        <v>0</v>
      </c>
      <c r="K79" s="29">
        <v>0</v>
      </c>
      <c r="N79" s="33" t="s">
        <v>10</v>
      </c>
      <c r="O79" s="29"/>
      <c r="P79" s="29"/>
      <c r="Q79" s="29"/>
      <c r="R79" s="29"/>
      <c r="S79" s="29"/>
      <c r="T79" s="29"/>
      <c r="U79" s="31"/>
      <c r="V79" s="29" t="s">
        <v>199</v>
      </c>
      <c r="W79" s="29">
        <v>0</v>
      </c>
      <c r="X79" s="29">
        <v>0</v>
      </c>
    </row>
    <row r="80" spans="1:24" x14ac:dyDescent="0.45">
      <c r="A80" s="33" t="s">
        <v>11</v>
      </c>
      <c r="B80" s="29"/>
      <c r="C80" s="29"/>
      <c r="D80" s="29"/>
      <c r="E80" s="29"/>
      <c r="F80" s="29"/>
      <c r="G80" s="29"/>
      <c r="H80" s="29"/>
      <c r="I80" s="31"/>
      <c r="J80" s="29">
        <v>0</v>
      </c>
      <c r="K80" s="29">
        <v>0</v>
      </c>
      <c r="N80" s="33" t="s">
        <v>11</v>
      </c>
      <c r="O80" s="29"/>
      <c r="P80" s="29"/>
      <c r="Q80" s="29"/>
      <c r="R80" s="29"/>
      <c r="S80" s="29"/>
      <c r="T80" s="29"/>
      <c r="U80" s="29"/>
      <c r="V80" s="31"/>
      <c r="W80" s="29">
        <v>0</v>
      </c>
      <c r="X80" s="29">
        <v>0</v>
      </c>
    </row>
    <row r="81" spans="1:24" x14ac:dyDescent="0.45">
      <c r="A81" s="33" t="s">
        <v>12</v>
      </c>
      <c r="B81" s="29"/>
      <c r="C81" s="29"/>
      <c r="D81" s="29"/>
      <c r="E81" s="29"/>
      <c r="F81" s="29"/>
      <c r="G81" s="29"/>
      <c r="H81" s="29"/>
      <c r="I81" s="29"/>
      <c r="J81" s="31"/>
      <c r="K81" s="29">
        <v>0</v>
      </c>
      <c r="N81" s="33" t="s">
        <v>12</v>
      </c>
      <c r="O81" s="29"/>
      <c r="P81" s="29"/>
      <c r="Q81" s="29"/>
      <c r="R81" s="29"/>
      <c r="S81" s="29"/>
      <c r="T81" s="29"/>
      <c r="U81" s="29"/>
      <c r="V81" s="29"/>
      <c r="W81" s="31"/>
      <c r="X81" s="29">
        <v>0</v>
      </c>
    </row>
    <row r="82" spans="1:24" x14ac:dyDescent="0.45">
      <c r="A82" s="33" t="s">
        <v>13</v>
      </c>
      <c r="B82" s="29"/>
      <c r="C82" s="29"/>
      <c r="D82" s="29"/>
      <c r="E82" s="29"/>
      <c r="F82" s="29"/>
      <c r="G82" s="29"/>
      <c r="H82" s="29"/>
      <c r="I82" s="29"/>
      <c r="J82" s="29"/>
      <c r="K82" s="31"/>
      <c r="N82" s="33" t="s">
        <v>13</v>
      </c>
      <c r="O82" s="29"/>
      <c r="P82" s="29"/>
      <c r="Q82" s="29"/>
      <c r="R82" s="29"/>
      <c r="S82" s="29"/>
      <c r="T82" s="29"/>
      <c r="U82" s="29"/>
      <c r="V82" s="29"/>
      <c r="W82" s="29"/>
      <c r="X82" s="31"/>
    </row>
    <row r="85" spans="1:24" x14ac:dyDescent="0.45">
      <c r="A85" s="50" t="s">
        <v>195</v>
      </c>
      <c r="B85" s="50"/>
      <c r="C85" s="50"/>
      <c r="D85" s="50"/>
      <c r="E85" s="50"/>
      <c r="F85" s="50"/>
      <c r="G85" s="50"/>
      <c r="H85" s="50"/>
      <c r="I85" s="50"/>
      <c r="J85" s="50"/>
      <c r="K85" s="50"/>
      <c r="N85" s="50" t="s">
        <v>191</v>
      </c>
      <c r="O85" s="50"/>
      <c r="P85" s="50"/>
      <c r="Q85" s="50"/>
      <c r="R85" s="50"/>
      <c r="S85" s="50"/>
      <c r="T85" s="50"/>
      <c r="U85" s="50"/>
      <c r="V85" s="50"/>
      <c r="W85" s="50"/>
      <c r="X85" s="50"/>
    </row>
    <row r="86" spans="1:24" x14ac:dyDescent="0.45">
      <c r="A86" s="31" t="s">
        <v>160</v>
      </c>
      <c r="B86" s="32" t="s">
        <v>4</v>
      </c>
      <c r="C86" s="32" t="s">
        <v>5</v>
      </c>
      <c r="D86" s="32" t="s">
        <v>6</v>
      </c>
      <c r="E86" s="32" t="s">
        <v>7</v>
      </c>
      <c r="F86" s="32" t="s">
        <v>8</v>
      </c>
      <c r="G86" s="32" t="s">
        <v>9</v>
      </c>
      <c r="H86" s="32" t="s">
        <v>10</v>
      </c>
      <c r="I86" s="32" t="s">
        <v>11</v>
      </c>
      <c r="J86" s="32" t="s">
        <v>12</v>
      </c>
      <c r="K86" s="32" t="s">
        <v>13</v>
      </c>
      <c r="N86" s="31" t="s">
        <v>161</v>
      </c>
      <c r="O86" s="32" t="s">
        <v>4</v>
      </c>
      <c r="P86" s="32" t="s">
        <v>5</v>
      </c>
      <c r="Q86" s="32" t="s">
        <v>6</v>
      </c>
      <c r="R86" s="32" t="s">
        <v>7</v>
      </c>
      <c r="S86" s="32" t="s">
        <v>8</v>
      </c>
      <c r="T86" s="32" t="s">
        <v>9</v>
      </c>
      <c r="U86" s="32" t="s">
        <v>10</v>
      </c>
      <c r="V86" s="32" t="s">
        <v>11</v>
      </c>
      <c r="W86" s="32" t="s">
        <v>12</v>
      </c>
      <c r="X86" s="32" t="s">
        <v>13</v>
      </c>
    </row>
    <row r="87" spans="1:24" x14ac:dyDescent="0.45">
      <c r="A87" s="33" t="s">
        <v>4</v>
      </c>
      <c r="B87" s="31"/>
      <c r="C87" s="29">
        <v>0</v>
      </c>
      <c r="D87" s="29">
        <v>0</v>
      </c>
      <c r="E87" s="29">
        <v>0</v>
      </c>
      <c r="F87" s="29" t="s">
        <v>198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N87" s="33" t="s">
        <v>4</v>
      </c>
      <c r="O87" s="31"/>
      <c r="P87" s="29">
        <v>0</v>
      </c>
      <c r="Q87" s="29">
        <v>0</v>
      </c>
      <c r="R87" s="29">
        <v>0</v>
      </c>
      <c r="S87" s="29" t="s">
        <v>198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</row>
    <row r="88" spans="1:24" x14ac:dyDescent="0.45">
      <c r="A88" s="33" t="s">
        <v>5</v>
      </c>
      <c r="B88" s="29"/>
      <c r="C88" s="31"/>
      <c r="D88" s="29">
        <v>0</v>
      </c>
      <c r="E88" s="29">
        <v>0</v>
      </c>
      <c r="F88" s="29" t="s">
        <v>198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N88" s="33" t="s">
        <v>5</v>
      </c>
      <c r="O88" s="29"/>
      <c r="P88" s="31"/>
      <c r="Q88" s="29">
        <v>0</v>
      </c>
      <c r="R88" s="29">
        <v>0</v>
      </c>
      <c r="S88" s="29" t="s">
        <v>198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</row>
    <row r="89" spans="1:24" x14ac:dyDescent="0.45">
      <c r="A89" s="33" t="s">
        <v>6</v>
      </c>
      <c r="B89" s="29"/>
      <c r="C89" s="29"/>
      <c r="D89" s="31"/>
      <c r="E89" s="29">
        <v>0</v>
      </c>
      <c r="F89" s="29" t="s">
        <v>198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N89" s="33" t="s">
        <v>6</v>
      </c>
      <c r="O89" s="29"/>
      <c r="P89" s="29"/>
      <c r="Q89" s="31"/>
      <c r="R89" s="29">
        <v>0</v>
      </c>
      <c r="S89" s="29" t="s">
        <v>198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</row>
    <row r="90" spans="1:24" x14ac:dyDescent="0.45">
      <c r="A90" s="33" t="s">
        <v>7</v>
      </c>
      <c r="B90" s="29"/>
      <c r="C90" s="29"/>
      <c r="D90" s="29"/>
      <c r="E90" s="31"/>
      <c r="F90" s="29">
        <v>0</v>
      </c>
      <c r="G90" s="29">
        <v>0</v>
      </c>
      <c r="H90" s="29">
        <v>0</v>
      </c>
      <c r="I90" s="29" t="s">
        <v>200</v>
      </c>
      <c r="J90" s="29" t="s">
        <v>202</v>
      </c>
      <c r="K90" s="29">
        <v>0</v>
      </c>
      <c r="N90" s="33" t="s">
        <v>7</v>
      </c>
      <c r="O90" s="29"/>
      <c r="P90" s="29"/>
      <c r="Q90" s="29"/>
      <c r="R90" s="31"/>
      <c r="S90" s="29">
        <v>0</v>
      </c>
      <c r="T90" s="29">
        <v>0</v>
      </c>
      <c r="U90" s="29" t="s">
        <v>201</v>
      </c>
      <c r="V90" s="29">
        <v>0</v>
      </c>
      <c r="W90" s="29" t="s">
        <v>202</v>
      </c>
      <c r="X90" s="29" t="s">
        <v>200</v>
      </c>
    </row>
    <row r="91" spans="1:24" x14ac:dyDescent="0.45">
      <c r="A91" s="33" t="s">
        <v>8</v>
      </c>
      <c r="B91" s="29"/>
      <c r="C91" s="29"/>
      <c r="D91" s="29"/>
      <c r="E91" s="29"/>
      <c r="F91" s="31"/>
      <c r="G91" s="29">
        <v>0</v>
      </c>
      <c r="H91" s="29">
        <v>0</v>
      </c>
      <c r="I91" s="29">
        <v>0</v>
      </c>
      <c r="J91" s="29" t="s">
        <v>200</v>
      </c>
      <c r="K91" s="29">
        <v>0</v>
      </c>
      <c r="N91" s="33" t="s">
        <v>8</v>
      </c>
      <c r="O91" s="29"/>
      <c r="P91" s="29"/>
      <c r="Q91" s="29"/>
      <c r="R91" s="29"/>
      <c r="S91" s="31"/>
      <c r="T91" s="29">
        <v>0</v>
      </c>
      <c r="U91" s="29" t="s">
        <v>197</v>
      </c>
      <c r="V91" s="29">
        <v>0</v>
      </c>
      <c r="W91" s="29" t="s">
        <v>200</v>
      </c>
      <c r="X91" s="29">
        <v>0</v>
      </c>
    </row>
    <row r="92" spans="1:24" x14ac:dyDescent="0.45">
      <c r="A92" s="33" t="s">
        <v>9</v>
      </c>
      <c r="B92" s="29"/>
      <c r="C92" s="29"/>
      <c r="D92" s="29"/>
      <c r="E92" s="29"/>
      <c r="F92" s="29"/>
      <c r="G92" s="31"/>
      <c r="H92" s="29">
        <v>0</v>
      </c>
      <c r="I92" s="29" t="s">
        <v>198</v>
      </c>
      <c r="J92" s="29">
        <v>0</v>
      </c>
      <c r="K92" s="29">
        <v>0</v>
      </c>
      <c r="N92" s="33" t="s">
        <v>9</v>
      </c>
      <c r="O92" s="29"/>
      <c r="P92" s="29"/>
      <c r="Q92" s="29"/>
      <c r="R92" s="29"/>
      <c r="S92" s="29"/>
      <c r="T92" s="31"/>
      <c r="U92" s="29">
        <v>0</v>
      </c>
      <c r="V92" s="29">
        <v>0</v>
      </c>
      <c r="W92" s="29">
        <v>0</v>
      </c>
      <c r="X92" s="29" t="s">
        <v>196</v>
      </c>
    </row>
    <row r="93" spans="1:24" x14ac:dyDescent="0.45">
      <c r="A93" s="33" t="s">
        <v>10</v>
      </c>
      <c r="B93" s="29"/>
      <c r="C93" s="29"/>
      <c r="D93" s="29"/>
      <c r="E93" s="29"/>
      <c r="F93" s="29"/>
      <c r="G93" s="29"/>
      <c r="H93" s="31"/>
      <c r="I93" s="29" t="s">
        <v>198</v>
      </c>
      <c r="J93" s="29">
        <v>0</v>
      </c>
      <c r="K93" s="29">
        <v>0</v>
      </c>
      <c r="N93" s="33" t="s">
        <v>10</v>
      </c>
      <c r="O93" s="29"/>
      <c r="P93" s="29"/>
      <c r="Q93" s="29"/>
      <c r="R93" s="29"/>
      <c r="S93" s="29"/>
      <c r="T93" s="29"/>
      <c r="U93" s="31"/>
      <c r="V93" s="29" t="s">
        <v>199</v>
      </c>
      <c r="W93" s="29">
        <v>0</v>
      </c>
      <c r="X93" s="29">
        <v>0</v>
      </c>
    </row>
    <row r="94" spans="1:24" x14ac:dyDescent="0.45">
      <c r="A94" s="33" t="s">
        <v>11</v>
      </c>
      <c r="B94" s="29"/>
      <c r="C94" s="29"/>
      <c r="D94" s="29"/>
      <c r="E94" s="29"/>
      <c r="F94" s="29"/>
      <c r="G94" s="29"/>
      <c r="H94" s="29"/>
      <c r="I94" s="31"/>
      <c r="J94" s="29">
        <v>0</v>
      </c>
      <c r="K94" s="29" t="s">
        <v>198</v>
      </c>
      <c r="N94" s="33" t="s">
        <v>11</v>
      </c>
      <c r="O94" s="29"/>
      <c r="P94" s="29"/>
      <c r="Q94" s="29"/>
      <c r="R94" s="29"/>
      <c r="S94" s="29"/>
      <c r="T94" s="29"/>
      <c r="U94" s="29"/>
      <c r="V94" s="31"/>
      <c r="W94" s="29">
        <v>0</v>
      </c>
      <c r="X94" s="29" t="s">
        <v>198</v>
      </c>
    </row>
    <row r="95" spans="1:24" x14ac:dyDescent="0.45">
      <c r="A95" s="33" t="s">
        <v>12</v>
      </c>
      <c r="B95" s="29"/>
      <c r="C95" s="29"/>
      <c r="D95" s="29"/>
      <c r="E95" s="29"/>
      <c r="F95" s="29"/>
      <c r="G95" s="29"/>
      <c r="H95" s="29"/>
      <c r="I95" s="29"/>
      <c r="J95" s="31"/>
      <c r="K95" s="29">
        <v>0</v>
      </c>
      <c r="N95" s="33" t="s">
        <v>12</v>
      </c>
      <c r="O95" s="29"/>
      <c r="P95" s="29"/>
      <c r="Q95" s="29"/>
      <c r="R95" s="29"/>
      <c r="S95" s="29"/>
      <c r="T95" s="29"/>
      <c r="U95" s="29"/>
      <c r="V95" s="29"/>
      <c r="W95" s="31"/>
      <c r="X95" s="29">
        <v>0</v>
      </c>
    </row>
    <row r="96" spans="1:24" x14ac:dyDescent="0.45">
      <c r="A96" s="33" t="s">
        <v>13</v>
      </c>
      <c r="B96" s="29"/>
      <c r="C96" s="29"/>
      <c r="D96" s="29"/>
      <c r="E96" s="29"/>
      <c r="F96" s="29"/>
      <c r="G96" s="29"/>
      <c r="H96" s="29"/>
      <c r="I96" s="29"/>
      <c r="J96" s="29"/>
      <c r="K96" s="31"/>
      <c r="N96" s="33" t="s">
        <v>13</v>
      </c>
      <c r="O96" s="29"/>
      <c r="P96" s="29"/>
      <c r="Q96" s="29"/>
      <c r="R96" s="29"/>
      <c r="S96" s="29"/>
      <c r="T96" s="29"/>
      <c r="U96" s="29"/>
      <c r="V96" s="29"/>
      <c r="W96" s="29"/>
      <c r="X96" s="31"/>
    </row>
    <row r="99" spans="1:24" x14ac:dyDescent="0.45">
      <c r="A99" s="50" t="s">
        <v>184</v>
      </c>
      <c r="B99" s="50"/>
      <c r="C99" s="50"/>
      <c r="D99" s="50"/>
      <c r="E99" s="50"/>
      <c r="F99" s="50"/>
      <c r="G99" s="50"/>
      <c r="H99" s="50"/>
      <c r="I99" s="50"/>
      <c r="J99" s="50"/>
      <c r="K99" s="50"/>
      <c r="N99" s="50" t="s">
        <v>186</v>
      </c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 x14ac:dyDescent="0.45">
      <c r="A100" s="31" t="s">
        <v>162</v>
      </c>
      <c r="B100" s="32" t="s">
        <v>4</v>
      </c>
      <c r="C100" s="32" t="s">
        <v>5</v>
      </c>
      <c r="D100" s="32" t="s">
        <v>6</v>
      </c>
      <c r="E100" s="32" t="s">
        <v>7</v>
      </c>
      <c r="F100" s="32" t="s">
        <v>8</v>
      </c>
      <c r="G100" s="32" t="s">
        <v>9</v>
      </c>
      <c r="H100" s="32" t="s">
        <v>10</v>
      </c>
      <c r="I100" s="32" t="s">
        <v>11</v>
      </c>
      <c r="J100" s="32" t="s">
        <v>12</v>
      </c>
      <c r="K100" s="32" t="s">
        <v>13</v>
      </c>
      <c r="N100" s="31" t="s">
        <v>163</v>
      </c>
      <c r="O100" s="32" t="s">
        <v>4</v>
      </c>
      <c r="P100" s="32" t="s">
        <v>5</v>
      </c>
      <c r="Q100" s="32" t="s">
        <v>6</v>
      </c>
      <c r="R100" s="32" t="s">
        <v>7</v>
      </c>
      <c r="S100" s="32" t="s">
        <v>8</v>
      </c>
      <c r="T100" s="32" t="s">
        <v>9</v>
      </c>
      <c r="U100" s="32" t="s">
        <v>10</v>
      </c>
      <c r="V100" s="32" t="s">
        <v>11</v>
      </c>
      <c r="W100" s="32" t="s">
        <v>12</v>
      </c>
      <c r="X100" s="32" t="s">
        <v>13</v>
      </c>
    </row>
    <row r="101" spans="1:24" x14ac:dyDescent="0.45">
      <c r="A101" s="33" t="s">
        <v>4</v>
      </c>
      <c r="B101" s="31"/>
      <c r="C101" s="29">
        <v>0</v>
      </c>
      <c r="D101" s="29">
        <v>0</v>
      </c>
      <c r="E101" s="29">
        <v>0</v>
      </c>
      <c r="F101" s="29">
        <v>0</v>
      </c>
      <c r="G101" s="29">
        <v>0</v>
      </c>
      <c r="H101" s="29" t="s">
        <v>197</v>
      </c>
      <c r="I101" s="29">
        <v>0</v>
      </c>
      <c r="J101" s="29">
        <v>0</v>
      </c>
      <c r="K101" s="29">
        <v>0</v>
      </c>
      <c r="N101" s="33" t="s">
        <v>4</v>
      </c>
      <c r="O101" s="31"/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 t="s">
        <v>200</v>
      </c>
      <c r="X101" s="29">
        <v>0</v>
      </c>
    </row>
    <row r="102" spans="1:24" x14ac:dyDescent="0.45">
      <c r="A102" s="33" t="s">
        <v>5</v>
      </c>
      <c r="B102" s="29"/>
      <c r="C102" s="31"/>
      <c r="D102" s="29">
        <v>0</v>
      </c>
      <c r="E102" s="29">
        <v>0</v>
      </c>
      <c r="F102" s="29">
        <v>0</v>
      </c>
      <c r="G102" s="29">
        <v>0</v>
      </c>
      <c r="H102" s="29" t="s">
        <v>197</v>
      </c>
      <c r="I102" s="29">
        <v>0</v>
      </c>
      <c r="J102" s="29">
        <v>0</v>
      </c>
      <c r="K102" s="29">
        <v>0</v>
      </c>
      <c r="N102" s="33" t="s">
        <v>5</v>
      </c>
      <c r="O102" s="29"/>
      <c r="P102" s="31"/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 t="s">
        <v>200</v>
      </c>
      <c r="X102" s="29">
        <v>0</v>
      </c>
    </row>
    <row r="103" spans="1:24" x14ac:dyDescent="0.45">
      <c r="A103" s="33" t="s">
        <v>6</v>
      </c>
      <c r="B103" s="29"/>
      <c r="C103" s="29"/>
      <c r="D103" s="31"/>
      <c r="E103" s="29">
        <v>0</v>
      </c>
      <c r="F103" s="29">
        <v>0</v>
      </c>
      <c r="G103" s="29">
        <v>0</v>
      </c>
      <c r="H103" s="29" t="s">
        <v>197</v>
      </c>
      <c r="I103" s="29">
        <v>0</v>
      </c>
      <c r="J103" s="29">
        <v>0</v>
      </c>
      <c r="K103" s="29">
        <v>0</v>
      </c>
      <c r="N103" s="33" t="s">
        <v>6</v>
      </c>
      <c r="O103" s="29"/>
      <c r="P103" s="29"/>
      <c r="Q103" s="31"/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 t="s">
        <v>200</v>
      </c>
      <c r="X103" s="29">
        <v>0</v>
      </c>
    </row>
    <row r="104" spans="1:24" x14ac:dyDescent="0.45">
      <c r="A104" s="33" t="s">
        <v>7</v>
      </c>
      <c r="B104" s="29"/>
      <c r="C104" s="29"/>
      <c r="D104" s="29"/>
      <c r="E104" s="31"/>
      <c r="F104" s="29">
        <v>0</v>
      </c>
      <c r="G104" s="29">
        <v>0</v>
      </c>
      <c r="H104" s="29" t="s">
        <v>197</v>
      </c>
      <c r="I104" s="29">
        <v>0</v>
      </c>
      <c r="J104" s="29">
        <v>0</v>
      </c>
      <c r="K104" s="29">
        <v>0</v>
      </c>
      <c r="N104" s="33" t="s">
        <v>7</v>
      </c>
      <c r="O104" s="29"/>
      <c r="P104" s="29"/>
      <c r="Q104" s="29"/>
      <c r="R104" s="31"/>
      <c r="S104" s="29">
        <v>0</v>
      </c>
      <c r="T104" s="29">
        <v>0</v>
      </c>
      <c r="U104" s="29">
        <v>0</v>
      </c>
      <c r="V104" s="29">
        <v>0</v>
      </c>
      <c r="W104" s="29" t="s">
        <v>200</v>
      </c>
      <c r="X104" s="29">
        <v>0</v>
      </c>
    </row>
    <row r="105" spans="1:24" x14ac:dyDescent="0.45">
      <c r="A105" s="33" t="s">
        <v>8</v>
      </c>
      <c r="B105" s="29"/>
      <c r="C105" s="29"/>
      <c r="D105" s="29"/>
      <c r="E105" s="29"/>
      <c r="F105" s="31"/>
      <c r="G105" s="29">
        <v>0</v>
      </c>
      <c r="H105" s="29" t="s">
        <v>197</v>
      </c>
      <c r="I105" s="29">
        <v>0</v>
      </c>
      <c r="J105" s="29">
        <v>0</v>
      </c>
      <c r="K105" s="29">
        <v>0</v>
      </c>
      <c r="N105" s="33" t="s">
        <v>8</v>
      </c>
      <c r="O105" s="29"/>
      <c r="P105" s="29"/>
      <c r="Q105" s="29"/>
      <c r="R105" s="29"/>
      <c r="S105" s="31"/>
      <c r="T105" s="29">
        <v>0</v>
      </c>
      <c r="U105" s="29">
        <v>0</v>
      </c>
      <c r="V105" s="29">
        <v>0</v>
      </c>
      <c r="W105" s="29" t="s">
        <v>200</v>
      </c>
      <c r="X105" s="29">
        <v>0</v>
      </c>
    </row>
    <row r="106" spans="1:24" x14ac:dyDescent="0.45">
      <c r="A106" s="33" t="s">
        <v>9</v>
      </c>
      <c r="B106" s="29"/>
      <c r="C106" s="29"/>
      <c r="D106" s="29"/>
      <c r="E106" s="29"/>
      <c r="F106" s="29"/>
      <c r="G106" s="31"/>
      <c r="H106" s="29">
        <v>0</v>
      </c>
      <c r="I106" s="29">
        <v>0</v>
      </c>
      <c r="J106" s="29">
        <v>0</v>
      </c>
      <c r="K106" s="29" t="s">
        <v>196</v>
      </c>
      <c r="N106" s="33" t="s">
        <v>9</v>
      </c>
      <c r="O106" s="29"/>
      <c r="P106" s="29"/>
      <c r="Q106" s="29"/>
      <c r="R106" s="29"/>
      <c r="S106" s="29"/>
      <c r="T106" s="31"/>
      <c r="U106" s="29">
        <v>0</v>
      </c>
      <c r="V106" s="29" t="s">
        <v>198</v>
      </c>
      <c r="W106" s="29">
        <v>0</v>
      </c>
      <c r="X106" s="29" t="s">
        <v>196</v>
      </c>
    </row>
    <row r="107" spans="1:24" x14ac:dyDescent="0.45">
      <c r="A107" s="33" t="s">
        <v>10</v>
      </c>
      <c r="B107" s="29"/>
      <c r="C107" s="29"/>
      <c r="D107" s="29"/>
      <c r="E107" s="29"/>
      <c r="F107" s="29"/>
      <c r="G107" s="29"/>
      <c r="H107" s="31"/>
      <c r="I107" s="29" t="s">
        <v>197</v>
      </c>
      <c r="J107" s="29" t="s">
        <v>197</v>
      </c>
      <c r="K107" s="29">
        <v>0</v>
      </c>
      <c r="N107" s="33" t="s">
        <v>10</v>
      </c>
      <c r="O107" s="29"/>
      <c r="P107" s="29"/>
      <c r="Q107" s="29"/>
      <c r="R107" s="29"/>
      <c r="S107" s="29"/>
      <c r="T107" s="29"/>
      <c r="U107" s="31"/>
      <c r="V107" s="29" t="s">
        <v>199</v>
      </c>
      <c r="W107" s="29" t="s">
        <v>197</v>
      </c>
      <c r="X107" s="29">
        <v>0</v>
      </c>
    </row>
    <row r="108" spans="1:24" x14ac:dyDescent="0.45">
      <c r="A108" s="33" t="s">
        <v>11</v>
      </c>
      <c r="B108" s="29"/>
      <c r="C108" s="29"/>
      <c r="D108" s="29"/>
      <c r="E108" s="29"/>
      <c r="F108" s="29"/>
      <c r="G108" s="29"/>
      <c r="H108" s="29"/>
      <c r="I108" s="31"/>
      <c r="J108" s="29">
        <v>0</v>
      </c>
      <c r="K108" s="29">
        <v>0</v>
      </c>
      <c r="N108" s="33" t="s">
        <v>11</v>
      </c>
      <c r="O108" s="29"/>
      <c r="P108" s="29"/>
      <c r="Q108" s="29"/>
      <c r="R108" s="29"/>
      <c r="S108" s="29"/>
      <c r="T108" s="29"/>
      <c r="U108" s="29"/>
      <c r="V108" s="31"/>
      <c r="W108" s="29">
        <v>0</v>
      </c>
      <c r="X108" s="29">
        <v>0</v>
      </c>
    </row>
    <row r="109" spans="1:24" x14ac:dyDescent="0.45">
      <c r="A109" s="33" t="s">
        <v>12</v>
      </c>
      <c r="B109" s="29"/>
      <c r="C109" s="29"/>
      <c r="D109" s="29"/>
      <c r="E109" s="29"/>
      <c r="F109" s="29"/>
      <c r="G109" s="29"/>
      <c r="H109" s="29"/>
      <c r="I109" s="29"/>
      <c r="J109" s="31"/>
      <c r="K109" s="29">
        <v>0</v>
      </c>
      <c r="N109" s="33" t="s">
        <v>12</v>
      </c>
      <c r="O109" s="29"/>
      <c r="P109" s="29"/>
      <c r="Q109" s="29"/>
      <c r="R109" s="29"/>
      <c r="S109" s="29"/>
      <c r="T109" s="29"/>
      <c r="U109" s="29"/>
      <c r="V109" s="29"/>
      <c r="W109" s="31"/>
      <c r="X109" s="29">
        <v>0</v>
      </c>
    </row>
    <row r="110" spans="1:24" x14ac:dyDescent="0.45">
      <c r="A110" s="33" t="s">
        <v>13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31"/>
      <c r="N110" s="33" t="s">
        <v>13</v>
      </c>
      <c r="O110" s="29"/>
      <c r="P110" s="29"/>
      <c r="Q110" s="29"/>
      <c r="R110" s="29"/>
      <c r="S110" s="29"/>
      <c r="T110" s="29"/>
      <c r="U110" s="29"/>
      <c r="V110" s="29"/>
      <c r="W110" s="29"/>
      <c r="X110" s="31"/>
    </row>
    <row r="113" spans="1:24" x14ac:dyDescent="0.45">
      <c r="A113" s="50" t="s">
        <v>185</v>
      </c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N113" s="50" t="s">
        <v>194</v>
      </c>
      <c r="O113" s="50"/>
      <c r="P113" s="50"/>
      <c r="Q113" s="50"/>
      <c r="R113" s="50"/>
      <c r="S113" s="50"/>
      <c r="T113" s="50"/>
      <c r="U113" s="50"/>
      <c r="V113" s="50"/>
      <c r="W113" s="50"/>
      <c r="X113" s="50"/>
    </row>
    <row r="114" spans="1:24" x14ac:dyDescent="0.45">
      <c r="A114" s="31" t="s">
        <v>164</v>
      </c>
      <c r="B114" s="32" t="s">
        <v>4</v>
      </c>
      <c r="C114" s="32" t="s">
        <v>5</v>
      </c>
      <c r="D114" s="32" t="s">
        <v>6</v>
      </c>
      <c r="E114" s="32" t="s">
        <v>7</v>
      </c>
      <c r="F114" s="32" t="s">
        <v>8</v>
      </c>
      <c r="G114" s="32" t="s">
        <v>9</v>
      </c>
      <c r="H114" s="32" t="s">
        <v>10</v>
      </c>
      <c r="I114" s="32" t="s">
        <v>11</v>
      </c>
      <c r="J114" s="32" t="s">
        <v>12</v>
      </c>
      <c r="K114" s="32" t="s">
        <v>13</v>
      </c>
      <c r="N114" s="31" t="s">
        <v>165</v>
      </c>
      <c r="O114" s="32" t="s">
        <v>4</v>
      </c>
      <c r="P114" s="32" t="s">
        <v>5</v>
      </c>
      <c r="Q114" s="32" t="s">
        <v>6</v>
      </c>
      <c r="R114" s="32" t="s">
        <v>7</v>
      </c>
      <c r="S114" s="32" t="s">
        <v>8</v>
      </c>
      <c r="T114" s="32" t="s">
        <v>9</v>
      </c>
      <c r="U114" s="32" t="s">
        <v>10</v>
      </c>
      <c r="V114" s="32" t="s">
        <v>11</v>
      </c>
      <c r="W114" s="32" t="s">
        <v>12</v>
      </c>
      <c r="X114" s="32" t="s">
        <v>13</v>
      </c>
    </row>
    <row r="115" spans="1:24" x14ac:dyDescent="0.45">
      <c r="A115" s="33" t="s">
        <v>4</v>
      </c>
      <c r="B115" s="31"/>
      <c r="C115" s="29">
        <v>0</v>
      </c>
      <c r="D115" s="29">
        <v>0</v>
      </c>
      <c r="E115" s="29">
        <v>0</v>
      </c>
      <c r="F115" s="29">
        <v>0</v>
      </c>
      <c r="G115" s="29">
        <v>0</v>
      </c>
      <c r="H115" s="29" t="s">
        <v>197</v>
      </c>
      <c r="I115" s="29">
        <v>0</v>
      </c>
      <c r="J115" s="29">
        <v>0</v>
      </c>
      <c r="K115" s="29">
        <v>0</v>
      </c>
      <c r="N115" s="33" t="s">
        <v>4</v>
      </c>
      <c r="O115" s="31"/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 t="s">
        <v>200</v>
      </c>
      <c r="X115" s="29">
        <v>0</v>
      </c>
    </row>
    <row r="116" spans="1:24" x14ac:dyDescent="0.45">
      <c r="A116" s="33" t="s">
        <v>5</v>
      </c>
      <c r="B116" s="29"/>
      <c r="C116" s="31"/>
      <c r="D116" s="29">
        <v>0</v>
      </c>
      <c r="E116" s="29">
        <v>0</v>
      </c>
      <c r="F116" s="29">
        <v>0</v>
      </c>
      <c r="G116" s="29">
        <v>0</v>
      </c>
      <c r="H116" s="29" t="s">
        <v>197</v>
      </c>
      <c r="I116" s="29">
        <v>0</v>
      </c>
      <c r="J116" s="29">
        <v>0</v>
      </c>
      <c r="K116" s="29">
        <v>0</v>
      </c>
      <c r="N116" s="33" t="s">
        <v>5</v>
      </c>
      <c r="O116" s="29"/>
      <c r="P116" s="31"/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 t="s">
        <v>200</v>
      </c>
      <c r="X116" s="29">
        <v>0</v>
      </c>
    </row>
    <row r="117" spans="1:24" x14ac:dyDescent="0.45">
      <c r="A117" s="33" t="s">
        <v>6</v>
      </c>
      <c r="B117" s="29"/>
      <c r="C117" s="29"/>
      <c r="D117" s="31"/>
      <c r="E117" s="29">
        <v>0</v>
      </c>
      <c r="F117" s="29">
        <v>0</v>
      </c>
      <c r="G117" s="29">
        <v>0</v>
      </c>
      <c r="H117" s="29" t="s">
        <v>197</v>
      </c>
      <c r="I117" s="29">
        <v>0</v>
      </c>
      <c r="J117" s="29">
        <v>0</v>
      </c>
      <c r="K117" s="29">
        <v>0</v>
      </c>
      <c r="N117" s="33" t="s">
        <v>6</v>
      </c>
      <c r="O117" s="29"/>
      <c r="P117" s="29"/>
      <c r="Q117" s="31"/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 t="s">
        <v>200</v>
      </c>
      <c r="X117" s="29">
        <v>0</v>
      </c>
    </row>
    <row r="118" spans="1:24" x14ac:dyDescent="0.45">
      <c r="A118" s="33" t="s">
        <v>7</v>
      </c>
      <c r="B118" s="29"/>
      <c r="C118" s="29"/>
      <c r="D118" s="29"/>
      <c r="E118" s="31"/>
      <c r="F118" s="29">
        <v>0</v>
      </c>
      <c r="G118" s="29">
        <v>0</v>
      </c>
      <c r="H118" s="29" t="s">
        <v>197</v>
      </c>
      <c r="I118" s="29">
        <v>0</v>
      </c>
      <c r="J118" s="29">
        <v>0</v>
      </c>
      <c r="K118" s="29">
        <v>0</v>
      </c>
      <c r="N118" s="33" t="s">
        <v>7</v>
      </c>
      <c r="O118" s="29"/>
      <c r="P118" s="29"/>
      <c r="Q118" s="29"/>
      <c r="R118" s="31"/>
      <c r="S118" s="29">
        <v>0</v>
      </c>
      <c r="T118" s="29">
        <v>0</v>
      </c>
      <c r="U118" s="29">
        <v>0</v>
      </c>
      <c r="V118" s="29">
        <v>0</v>
      </c>
      <c r="W118" s="29" t="s">
        <v>200</v>
      </c>
      <c r="X118" s="29">
        <v>0</v>
      </c>
    </row>
    <row r="119" spans="1:24" x14ac:dyDescent="0.45">
      <c r="A119" s="33" t="s">
        <v>8</v>
      </c>
      <c r="B119" s="29"/>
      <c r="C119" s="29"/>
      <c r="D119" s="29"/>
      <c r="E119" s="29"/>
      <c r="F119" s="31"/>
      <c r="G119" s="29">
        <v>0</v>
      </c>
      <c r="H119" s="29" t="s">
        <v>197</v>
      </c>
      <c r="I119" s="29">
        <v>0</v>
      </c>
      <c r="J119" s="29">
        <v>0</v>
      </c>
      <c r="K119" s="29">
        <v>0</v>
      </c>
      <c r="N119" s="33" t="s">
        <v>8</v>
      </c>
      <c r="O119" s="29"/>
      <c r="P119" s="29"/>
      <c r="Q119" s="29"/>
      <c r="R119" s="29"/>
      <c r="S119" s="31"/>
      <c r="T119" s="29">
        <v>0</v>
      </c>
      <c r="U119" s="29">
        <v>0</v>
      </c>
      <c r="V119" s="29">
        <v>0</v>
      </c>
      <c r="W119" s="29" t="s">
        <v>200</v>
      </c>
      <c r="X119" s="29">
        <v>0</v>
      </c>
    </row>
    <row r="120" spans="1:24" x14ac:dyDescent="0.45">
      <c r="A120" s="33" t="s">
        <v>9</v>
      </c>
      <c r="B120" s="29"/>
      <c r="C120" s="29"/>
      <c r="D120" s="29"/>
      <c r="E120" s="29"/>
      <c r="F120" s="29"/>
      <c r="G120" s="31"/>
      <c r="H120" s="29">
        <v>0</v>
      </c>
      <c r="I120" s="29">
        <v>0</v>
      </c>
      <c r="J120" s="29">
        <v>0</v>
      </c>
      <c r="K120" s="29" t="s">
        <v>196</v>
      </c>
      <c r="N120" s="33" t="s">
        <v>9</v>
      </c>
      <c r="O120" s="29"/>
      <c r="P120" s="29"/>
      <c r="Q120" s="29"/>
      <c r="R120" s="29"/>
      <c r="S120" s="29"/>
      <c r="T120" s="31"/>
      <c r="U120" s="29">
        <v>0</v>
      </c>
      <c r="V120" s="29" t="s">
        <v>198</v>
      </c>
      <c r="W120" s="29">
        <v>0</v>
      </c>
      <c r="X120" s="29">
        <v>0</v>
      </c>
    </row>
    <row r="121" spans="1:24" x14ac:dyDescent="0.45">
      <c r="A121" s="33" t="s">
        <v>10</v>
      </c>
      <c r="B121" s="29"/>
      <c r="C121" s="29"/>
      <c r="D121" s="29"/>
      <c r="E121" s="29"/>
      <c r="F121" s="29"/>
      <c r="G121" s="29"/>
      <c r="H121" s="31"/>
      <c r="I121" s="29" t="s">
        <v>197</v>
      </c>
      <c r="J121" s="29" t="s">
        <v>197</v>
      </c>
      <c r="K121" s="29">
        <v>0</v>
      </c>
      <c r="N121" s="33" t="s">
        <v>10</v>
      </c>
      <c r="O121" s="29"/>
      <c r="P121" s="29"/>
      <c r="Q121" s="29"/>
      <c r="R121" s="29"/>
      <c r="S121" s="29"/>
      <c r="T121" s="29"/>
      <c r="U121" s="31"/>
      <c r="V121" s="29" t="s">
        <v>198</v>
      </c>
      <c r="W121" s="29">
        <v>0</v>
      </c>
      <c r="X121" s="29">
        <v>0</v>
      </c>
    </row>
    <row r="122" spans="1:24" x14ac:dyDescent="0.45">
      <c r="A122" s="33" t="s">
        <v>11</v>
      </c>
      <c r="B122" s="29"/>
      <c r="C122" s="29"/>
      <c r="D122" s="29"/>
      <c r="E122" s="29"/>
      <c r="F122" s="29"/>
      <c r="G122" s="29"/>
      <c r="H122" s="29"/>
      <c r="I122" s="31"/>
      <c r="J122" s="29">
        <v>0</v>
      </c>
      <c r="K122" s="29">
        <v>0</v>
      </c>
      <c r="N122" s="33" t="s">
        <v>11</v>
      </c>
      <c r="O122" s="29"/>
      <c r="P122" s="29"/>
      <c r="Q122" s="29"/>
      <c r="R122" s="29"/>
      <c r="S122" s="29"/>
      <c r="T122" s="29"/>
      <c r="U122" s="29"/>
      <c r="V122" s="31"/>
      <c r="W122" s="29">
        <v>0</v>
      </c>
      <c r="X122" s="29" t="s">
        <v>198</v>
      </c>
    </row>
    <row r="123" spans="1:24" x14ac:dyDescent="0.45">
      <c r="A123" s="33" t="s">
        <v>12</v>
      </c>
      <c r="B123" s="29"/>
      <c r="C123" s="29"/>
      <c r="D123" s="29"/>
      <c r="E123" s="29"/>
      <c r="F123" s="29"/>
      <c r="G123" s="29"/>
      <c r="H123" s="29"/>
      <c r="I123" s="29"/>
      <c r="J123" s="31"/>
      <c r="K123" s="29">
        <v>0</v>
      </c>
      <c r="N123" s="33" t="s">
        <v>12</v>
      </c>
      <c r="O123" s="29"/>
      <c r="P123" s="29"/>
      <c r="Q123" s="29"/>
      <c r="R123" s="29"/>
      <c r="S123" s="29"/>
      <c r="T123" s="29"/>
      <c r="U123" s="29"/>
      <c r="V123" s="29"/>
      <c r="W123" s="31"/>
      <c r="X123" s="29">
        <v>0</v>
      </c>
    </row>
    <row r="124" spans="1:24" x14ac:dyDescent="0.45">
      <c r="A124" s="33" t="s">
        <v>13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31"/>
      <c r="N124" s="33" t="s">
        <v>13</v>
      </c>
      <c r="O124" s="29"/>
      <c r="P124" s="29"/>
      <c r="Q124" s="29"/>
      <c r="R124" s="29"/>
      <c r="S124" s="29"/>
      <c r="T124" s="29"/>
      <c r="U124" s="29"/>
      <c r="V124" s="29"/>
      <c r="W124" s="29"/>
      <c r="X124" s="31"/>
    </row>
    <row r="127" spans="1:24" x14ac:dyDescent="0.45">
      <c r="A127" s="50" t="s">
        <v>187</v>
      </c>
      <c r="B127" s="50"/>
      <c r="C127" s="50"/>
      <c r="D127" s="50"/>
      <c r="E127" s="50"/>
      <c r="F127" s="50"/>
      <c r="G127" s="50"/>
      <c r="H127" s="50"/>
      <c r="I127" s="50"/>
      <c r="J127" s="50"/>
      <c r="K127" s="50"/>
    </row>
    <row r="128" spans="1:24" x14ac:dyDescent="0.45">
      <c r="A128" s="31" t="s">
        <v>166</v>
      </c>
      <c r="B128" s="32" t="s">
        <v>4</v>
      </c>
      <c r="C128" s="32" t="s">
        <v>5</v>
      </c>
      <c r="D128" s="32" t="s">
        <v>6</v>
      </c>
      <c r="E128" s="32" t="s">
        <v>7</v>
      </c>
      <c r="F128" s="32" t="s">
        <v>8</v>
      </c>
      <c r="G128" s="32" t="s">
        <v>9</v>
      </c>
      <c r="H128" s="32" t="s">
        <v>10</v>
      </c>
      <c r="I128" s="32" t="s">
        <v>11</v>
      </c>
      <c r="J128" s="32" t="s">
        <v>12</v>
      </c>
      <c r="K128" s="32" t="s">
        <v>13</v>
      </c>
    </row>
    <row r="129" spans="1:11" x14ac:dyDescent="0.45">
      <c r="A129" s="33" t="s">
        <v>4</v>
      </c>
      <c r="B129" s="31"/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 t="s">
        <v>200</v>
      </c>
      <c r="K129" s="29">
        <v>0</v>
      </c>
    </row>
    <row r="130" spans="1:11" x14ac:dyDescent="0.45">
      <c r="A130" s="33" t="s">
        <v>5</v>
      </c>
      <c r="B130" s="29"/>
      <c r="C130" s="31"/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 t="s">
        <v>200</v>
      </c>
      <c r="K130" s="29">
        <v>0</v>
      </c>
    </row>
    <row r="131" spans="1:11" x14ac:dyDescent="0.45">
      <c r="A131" s="33" t="s">
        <v>6</v>
      </c>
      <c r="B131" s="29"/>
      <c r="C131" s="29"/>
      <c r="D131" s="31"/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 t="s">
        <v>200</v>
      </c>
      <c r="K131" s="29">
        <v>0</v>
      </c>
    </row>
    <row r="132" spans="1:11" x14ac:dyDescent="0.45">
      <c r="A132" s="33" t="s">
        <v>7</v>
      </c>
      <c r="B132" s="29"/>
      <c r="C132" s="29"/>
      <c r="D132" s="29"/>
      <c r="E132" s="31"/>
      <c r="F132" s="29">
        <v>0</v>
      </c>
      <c r="G132" s="29">
        <v>0</v>
      </c>
      <c r="H132" s="29">
        <v>0</v>
      </c>
      <c r="I132" s="29">
        <v>0</v>
      </c>
      <c r="J132" s="29" t="s">
        <v>200</v>
      </c>
      <c r="K132" s="29">
        <v>0</v>
      </c>
    </row>
    <row r="133" spans="1:11" x14ac:dyDescent="0.45">
      <c r="A133" s="33" t="s">
        <v>8</v>
      </c>
      <c r="B133" s="29"/>
      <c r="C133" s="29"/>
      <c r="D133" s="29"/>
      <c r="E133" s="29"/>
      <c r="F133" s="31"/>
      <c r="G133" s="29">
        <v>0</v>
      </c>
      <c r="H133" s="29">
        <v>0</v>
      </c>
      <c r="I133" s="29">
        <v>0</v>
      </c>
      <c r="J133" s="29" t="s">
        <v>200</v>
      </c>
      <c r="K133" s="29">
        <v>0</v>
      </c>
    </row>
    <row r="134" spans="1:11" x14ac:dyDescent="0.45">
      <c r="A134" s="33" t="s">
        <v>9</v>
      </c>
      <c r="B134" s="29"/>
      <c r="C134" s="29"/>
      <c r="D134" s="29"/>
      <c r="E134" s="29"/>
      <c r="F134" s="29"/>
      <c r="G134" s="31"/>
      <c r="H134" s="29">
        <v>0</v>
      </c>
      <c r="I134" s="29">
        <v>0</v>
      </c>
      <c r="J134" s="29">
        <v>0</v>
      </c>
      <c r="K134" s="29" t="s">
        <v>196</v>
      </c>
    </row>
    <row r="135" spans="1:11" x14ac:dyDescent="0.45">
      <c r="A135" s="33" t="s">
        <v>10</v>
      </c>
      <c r="B135" s="29"/>
      <c r="C135" s="29"/>
      <c r="D135" s="29"/>
      <c r="E135" s="29"/>
      <c r="F135" s="29"/>
      <c r="G135" s="29"/>
      <c r="H135" s="31"/>
      <c r="I135" s="29" t="s">
        <v>199</v>
      </c>
      <c r="J135" s="29" t="s">
        <v>197</v>
      </c>
      <c r="K135" s="29">
        <v>0</v>
      </c>
    </row>
    <row r="136" spans="1:11" x14ac:dyDescent="0.45">
      <c r="A136" s="33" t="s">
        <v>11</v>
      </c>
      <c r="B136" s="29"/>
      <c r="C136" s="29"/>
      <c r="D136" s="29"/>
      <c r="E136" s="29"/>
      <c r="F136" s="29"/>
      <c r="G136" s="29"/>
      <c r="H136" s="29"/>
      <c r="I136" s="31"/>
      <c r="J136" s="29">
        <v>0</v>
      </c>
      <c r="K136" s="29" t="s">
        <v>198</v>
      </c>
    </row>
    <row r="137" spans="1:11" x14ac:dyDescent="0.45">
      <c r="A137" s="33" t="s">
        <v>12</v>
      </c>
      <c r="B137" s="29"/>
      <c r="C137" s="29"/>
      <c r="D137" s="29"/>
      <c r="E137" s="29"/>
      <c r="F137" s="29"/>
      <c r="G137" s="29"/>
      <c r="H137" s="29"/>
      <c r="I137" s="29"/>
      <c r="J137" s="31"/>
      <c r="K137" s="29">
        <v>0</v>
      </c>
    </row>
    <row r="138" spans="1:11" x14ac:dyDescent="0.45">
      <c r="A138" s="33" t="s">
        <v>13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31"/>
    </row>
  </sheetData>
  <mergeCells count="19">
    <mergeCell ref="A127:K127"/>
    <mergeCell ref="A85:K85"/>
    <mergeCell ref="N85:X85"/>
    <mergeCell ref="A99:K99"/>
    <mergeCell ref="N99:X99"/>
    <mergeCell ref="A113:K113"/>
    <mergeCell ref="N113:X113"/>
    <mergeCell ref="A43:K43"/>
    <mergeCell ref="N43:X43"/>
    <mergeCell ref="A57:K57"/>
    <mergeCell ref="N57:X57"/>
    <mergeCell ref="A71:K71"/>
    <mergeCell ref="N71:X71"/>
    <mergeCell ref="A1:K1"/>
    <mergeCell ref="N1:X1"/>
    <mergeCell ref="A15:K15"/>
    <mergeCell ref="N15:X15"/>
    <mergeCell ref="A29:K29"/>
    <mergeCell ref="N29:X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E44AC-795B-4B05-A3B2-A84FD9610899}">
  <dimension ref="B1:M21"/>
  <sheetViews>
    <sheetView topLeftCell="D1" zoomScale="115" zoomScaleNormal="115" workbookViewId="0">
      <selection activeCell="N2" sqref="N2"/>
    </sheetView>
  </sheetViews>
  <sheetFormatPr defaultRowHeight="14.25" x14ac:dyDescent="0.45"/>
  <sheetData>
    <row r="1" spans="2:13" x14ac:dyDescent="0.45">
      <c r="B1" s="15" t="s">
        <v>167</v>
      </c>
      <c r="C1" s="15" t="s">
        <v>138</v>
      </c>
      <c r="D1" s="15" t="s">
        <v>139</v>
      </c>
      <c r="E1" s="15" t="s">
        <v>140</v>
      </c>
      <c r="F1" s="15" t="s">
        <v>141</v>
      </c>
      <c r="G1" s="15" t="s">
        <v>142</v>
      </c>
      <c r="H1" s="15" t="s">
        <v>143</v>
      </c>
      <c r="I1" s="15" t="s">
        <v>144</v>
      </c>
      <c r="J1" s="15" t="s">
        <v>145</v>
      </c>
      <c r="K1" s="15" t="s">
        <v>146</v>
      </c>
      <c r="L1" s="15" t="s">
        <v>147</v>
      </c>
      <c r="M1" s="15" t="s">
        <v>168</v>
      </c>
    </row>
    <row r="2" spans="2:13" x14ac:dyDescent="0.45">
      <c r="B2" s="34" t="s">
        <v>148</v>
      </c>
      <c r="C2" s="35">
        <f>6/5</f>
        <v>1.2</v>
      </c>
      <c r="D2" s="35">
        <f>9/2</f>
        <v>4.5</v>
      </c>
      <c r="E2" s="35">
        <f>1/5</f>
        <v>0.2</v>
      </c>
      <c r="F2" s="35">
        <f t="shared" ref="F2:L2" si="0">1/2</f>
        <v>0.5</v>
      </c>
      <c r="G2" s="35">
        <f t="shared" si="0"/>
        <v>0.5</v>
      </c>
      <c r="H2" s="35">
        <f t="shared" si="0"/>
        <v>0.5</v>
      </c>
      <c r="I2" s="35">
        <f t="shared" si="0"/>
        <v>0.5</v>
      </c>
      <c r="J2" s="35">
        <f t="shared" si="0"/>
        <v>0.5</v>
      </c>
      <c r="K2" s="35">
        <f t="shared" si="0"/>
        <v>0.5</v>
      </c>
      <c r="L2" s="35">
        <f t="shared" si="0"/>
        <v>0.5</v>
      </c>
      <c r="M2" s="36">
        <f>SUM(C2:L2)</f>
        <v>9.4</v>
      </c>
    </row>
    <row r="3" spans="2:13" x14ac:dyDescent="0.45">
      <c r="B3" s="26" t="s">
        <v>149</v>
      </c>
      <c r="C3" s="11">
        <f>29/20</f>
        <v>1.45</v>
      </c>
      <c r="D3" s="11">
        <f>5/8</f>
        <v>0.625</v>
      </c>
      <c r="E3" s="11">
        <f>1/5</f>
        <v>0.2</v>
      </c>
      <c r="F3" s="11">
        <f>19/6</f>
        <v>3.1666666666666665</v>
      </c>
      <c r="G3" s="11">
        <f>3/8</f>
        <v>0.375</v>
      </c>
      <c r="H3" s="11">
        <f>1/3</f>
        <v>0.33333333333333331</v>
      </c>
      <c r="I3" s="11">
        <f>1/3</f>
        <v>0.33333333333333331</v>
      </c>
      <c r="J3" s="11">
        <f>1/3</f>
        <v>0.33333333333333331</v>
      </c>
      <c r="K3" s="11">
        <f>1/3</f>
        <v>0.33333333333333331</v>
      </c>
      <c r="L3" s="11">
        <f>1/3</f>
        <v>0.33333333333333331</v>
      </c>
      <c r="M3" s="9">
        <f t="shared" ref="M3:M20" si="1">SUM(C3:L3)</f>
        <v>7.4833333333333316</v>
      </c>
    </row>
    <row r="4" spans="2:13" x14ac:dyDescent="0.45">
      <c r="B4" s="26" t="s">
        <v>150</v>
      </c>
      <c r="C4" s="11">
        <f>137/60</f>
        <v>2.2833333333333332</v>
      </c>
      <c r="D4" s="11">
        <f>25/24</f>
        <v>1.0416666666666667</v>
      </c>
      <c r="E4" s="11">
        <f>1/5</f>
        <v>0.2</v>
      </c>
      <c r="F4" s="11">
        <f>11/18</f>
        <v>0.61111111111111116</v>
      </c>
      <c r="G4" s="11">
        <f>3/8</f>
        <v>0.375</v>
      </c>
      <c r="H4" s="11">
        <f>137/60</f>
        <v>2.2833333333333332</v>
      </c>
      <c r="I4" s="11">
        <f>25/24</f>
        <v>1.0416666666666667</v>
      </c>
      <c r="J4" s="11">
        <f>3/8</f>
        <v>0.375</v>
      </c>
      <c r="K4" s="11">
        <f>11/18</f>
        <v>0.61111111111111116</v>
      </c>
      <c r="L4" s="11">
        <f>1/5</f>
        <v>0.2</v>
      </c>
      <c r="M4" s="9">
        <f t="shared" si="1"/>
        <v>9.0222222222222221</v>
      </c>
    </row>
    <row r="5" spans="2:13" x14ac:dyDescent="0.45">
      <c r="B5" s="26" t="s">
        <v>151</v>
      </c>
      <c r="C5" s="11">
        <f>107/60</f>
        <v>1.7833333333333334</v>
      </c>
      <c r="D5" s="11">
        <f>19/24</f>
        <v>0.79166666666666663</v>
      </c>
      <c r="E5" s="11">
        <f>1/5</f>
        <v>0.2</v>
      </c>
      <c r="F5" s="11">
        <f>4/9</f>
        <v>0.44444444444444442</v>
      </c>
      <c r="G5" s="11">
        <f>3/8</f>
        <v>0.375</v>
      </c>
      <c r="H5" s="11">
        <f>1/4</f>
        <v>0.25</v>
      </c>
      <c r="I5" s="11">
        <f>1/4</f>
        <v>0.25</v>
      </c>
      <c r="J5" s="11">
        <f>31/12</f>
        <v>2.5833333333333335</v>
      </c>
      <c r="K5" s="11">
        <f>11/18</f>
        <v>0.61111111111111116</v>
      </c>
      <c r="L5" s="11">
        <f>1/4</f>
        <v>0.25</v>
      </c>
      <c r="M5" s="9">
        <f t="shared" si="1"/>
        <v>7.5388888888888896</v>
      </c>
    </row>
    <row r="6" spans="2:13" x14ac:dyDescent="0.45">
      <c r="B6" s="26" t="s">
        <v>152</v>
      </c>
      <c r="C6" s="11">
        <f>137/60</f>
        <v>2.2833333333333332</v>
      </c>
      <c r="D6" s="11">
        <f>25/24</f>
        <v>1.0416666666666667</v>
      </c>
      <c r="E6" s="11">
        <f>1/5</f>
        <v>0.2</v>
      </c>
      <c r="F6" s="11">
        <f>11/18</f>
        <v>0.61111111111111116</v>
      </c>
      <c r="G6" s="11">
        <f>3/8</f>
        <v>0.375</v>
      </c>
      <c r="H6" s="11">
        <f>1/5</f>
        <v>0.2</v>
      </c>
      <c r="I6" s="11">
        <f>25/24</f>
        <v>1.0416666666666667</v>
      </c>
      <c r="J6" s="11">
        <f>3/8</f>
        <v>0.375</v>
      </c>
      <c r="K6" s="11">
        <f>11/18</f>
        <v>0.61111111111111116</v>
      </c>
      <c r="L6" s="11">
        <f>137/60</f>
        <v>2.2833333333333332</v>
      </c>
      <c r="M6" s="9">
        <f t="shared" si="1"/>
        <v>9.0222222222222221</v>
      </c>
    </row>
    <row r="7" spans="2:13" x14ac:dyDescent="0.45">
      <c r="B7" s="34" t="s">
        <v>153</v>
      </c>
      <c r="C7" s="35">
        <f>1/5</f>
        <v>0.2</v>
      </c>
      <c r="D7" s="35">
        <f>9/2</f>
        <v>4.5</v>
      </c>
      <c r="E7" s="35">
        <f>6/5</f>
        <v>1.2</v>
      </c>
      <c r="F7" s="35">
        <f t="shared" ref="F7:L7" si="2">1/2</f>
        <v>0.5</v>
      </c>
      <c r="G7" s="35">
        <f t="shared" si="2"/>
        <v>0.5</v>
      </c>
      <c r="H7" s="35">
        <f t="shared" si="2"/>
        <v>0.5</v>
      </c>
      <c r="I7" s="35">
        <f t="shared" si="2"/>
        <v>0.5</v>
      </c>
      <c r="J7" s="35">
        <f t="shared" si="2"/>
        <v>0.5</v>
      </c>
      <c r="K7" s="35">
        <f t="shared" si="2"/>
        <v>0.5</v>
      </c>
      <c r="L7" s="35">
        <f t="shared" si="2"/>
        <v>0.5</v>
      </c>
      <c r="M7" s="36">
        <f t="shared" si="1"/>
        <v>9.4</v>
      </c>
    </row>
    <row r="8" spans="2:13" x14ac:dyDescent="0.45">
      <c r="B8" s="26" t="s">
        <v>154</v>
      </c>
      <c r="C8" s="11">
        <f>1/5</f>
        <v>0.2</v>
      </c>
      <c r="D8" s="11">
        <f>5/8</f>
        <v>0.625</v>
      </c>
      <c r="E8" s="11">
        <f>29/20</f>
        <v>1.45</v>
      </c>
      <c r="F8" s="11">
        <f>19/6</f>
        <v>3.1666666666666665</v>
      </c>
      <c r="G8" s="11">
        <f>3/8</f>
        <v>0.375</v>
      </c>
      <c r="H8" s="11">
        <f>1/3</f>
        <v>0.33333333333333331</v>
      </c>
      <c r="I8" s="11">
        <f>1/3</f>
        <v>0.33333333333333331</v>
      </c>
      <c r="J8" s="11">
        <f>1/3</f>
        <v>0.33333333333333331</v>
      </c>
      <c r="K8" s="11">
        <f>1/3</f>
        <v>0.33333333333333331</v>
      </c>
      <c r="L8" s="11">
        <f>1/3</f>
        <v>0.33333333333333331</v>
      </c>
      <c r="M8" s="9">
        <f t="shared" si="1"/>
        <v>7.4833333333333316</v>
      </c>
    </row>
    <row r="9" spans="2:13" x14ac:dyDescent="0.45">
      <c r="B9" s="26" t="s">
        <v>155</v>
      </c>
      <c r="C9" s="11">
        <f>1/5</f>
        <v>0.2</v>
      </c>
      <c r="D9" s="11">
        <f>25/24</f>
        <v>1.0416666666666667</v>
      </c>
      <c r="E9" s="11">
        <f>137/60</f>
        <v>2.2833333333333332</v>
      </c>
      <c r="F9" s="11">
        <f>11/18</f>
        <v>0.61111111111111116</v>
      </c>
      <c r="G9" s="11">
        <f>3/8</f>
        <v>0.375</v>
      </c>
      <c r="H9" s="11">
        <f>137/60</f>
        <v>2.2833333333333332</v>
      </c>
      <c r="I9" s="11">
        <f>25/24</f>
        <v>1.0416666666666667</v>
      </c>
      <c r="J9" s="11">
        <f>3/8</f>
        <v>0.375</v>
      </c>
      <c r="K9" s="11">
        <f>11/18</f>
        <v>0.61111111111111116</v>
      </c>
      <c r="L9" s="11">
        <f>1/5</f>
        <v>0.2</v>
      </c>
      <c r="M9" s="9">
        <f t="shared" si="1"/>
        <v>9.0222222222222221</v>
      </c>
    </row>
    <row r="10" spans="2:13" x14ac:dyDescent="0.45">
      <c r="B10" s="26" t="s">
        <v>156</v>
      </c>
      <c r="C10" s="11">
        <f>1/5</f>
        <v>0.2</v>
      </c>
      <c r="D10" s="11">
        <f>19/24</f>
        <v>0.79166666666666663</v>
      </c>
      <c r="E10" s="11">
        <f>107/60</f>
        <v>1.7833333333333334</v>
      </c>
      <c r="F10" s="11">
        <f>4/9</f>
        <v>0.44444444444444442</v>
      </c>
      <c r="G10" s="11">
        <f>3/8</f>
        <v>0.375</v>
      </c>
      <c r="H10" s="11">
        <f>1/4</f>
        <v>0.25</v>
      </c>
      <c r="I10" s="11">
        <f>1/4</f>
        <v>0.25</v>
      </c>
      <c r="J10" s="11">
        <f>31/12</f>
        <v>2.5833333333333335</v>
      </c>
      <c r="K10" s="11">
        <f>11/18</f>
        <v>0.61111111111111116</v>
      </c>
      <c r="L10" s="11">
        <f>1/4</f>
        <v>0.25</v>
      </c>
      <c r="M10" s="9">
        <f t="shared" si="1"/>
        <v>7.5388888888888896</v>
      </c>
    </row>
    <row r="11" spans="2:13" x14ac:dyDescent="0.45">
      <c r="B11" s="26" t="s">
        <v>157</v>
      </c>
      <c r="C11" s="11">
        <f>1/5</f>
        <v>0.2</v>
      </c>
      <c r="D11" s="11">
        <f>25/24</f>
        <v>1.0416666666666667</v>
      </c>
      <c r="E11" s="11">
        <f>137/60</f>
        <v>2.2833333333333332</v>
      </c>
      <c r="F11" s="11">
        <f>11/18</f>
        <v>0.61111111111111116</v>
      </c>
      <c r="G11" s="11">
        <f>3/8</f>
        <v>0.375</v>
      </c>
      <c r="H11" s="11">
        <f>1/5</f>
        <v>0.2</v>
      </c>
      <c r="I11" s="11">
        <f>25/24</f>
        <v>1.0416666666666667</v>
      </c>
      <c r="J11" s="11">
        <f>3/8</f>
        <v>0.375</v>
      </c>
      <c r="K11" s="11">
        <f>11/18</f>
        <v>0.61111111111111116</v>
      </c>
      <c r="L11" s="11">
        <f>137/60</f>
        <v>2.2833333333333332</v>
      </c>
      <c r="M11" s="9">
        <f t="shared" si="1"/>
        <v>9.0222222222222221</v>
      </c>
    </row>
    <row r="12" spans="2:13" x14ac:dyDescent="0.45">
      <c r="B12" s="26" t="s">
        <v>158</v>
      </c>
      <c r="C12" s="11">
        <f t="shared" ref="C12:E15" si="3">1/4</f>
        <v>0.25</v>
      </c>
      <c r="D12" s="11">
        <f t="shared" si="3"/>
        <v>0.25</v>
      </c>
      <c r="E12" s="11">
        <f t="shared" si="3"/>
        <v>0.25</v>
      </c>
      <c r="F12" s="11">
        <f>8/3</f>
        <v>2.6666666666666665</v>
      </c>
      <c r="G12" s="11">
        <f>7/4</f>
        <v>1.75</v>
      </c>
      <c r="H12" s="11">
        <f>1/3</f>
        <v>0.33333333333333331</v>
      </c>
      <c r="I12" s="11">
        <f>1/3</f>
        <v>0.33333333333333331</v>
      </c>
      <c r="J12" s="11">
        <f>1/3</f>
        <v>0.33333333333333331</v>
      </c>
      <c r="K12" s="11">
        <f>1/3</f>
        <v>0.33333333333333331</v>
      </c>
      <c r="L12" s="11">
        <f>1/3</f>
        <v>0.33333333333333331</v>
      </c>
      <c r="M12" s="9">
        <f t="shared" si="1"/>
        <v>6.8333333333333313</v>
      </c>
    </row>
    <row r="13" spans="2:13" x14ac:dyDescent="0.45">
      <c r="B13" s="26" t="s">
        <v>159</v>
      </c>
      <c r="C13" s="11">
        <f t="shared" si="3"/>
        <v>0.25</v>
      </c>
      <c r="D13" s="11">
        <f t="shared" si="3"/>
        <v>0.25</v>
      </c>
      <c r="E13" s="11">
        <f t="shared" si="3"/>
        <v>0.25</v>
      </c>
      <c r="F13" s="11">
        <f>11/18</f>
        <v>0.61111111111111116</v>
      </c>
      <c r="G13" s="11">
        <f>31/12</f>
        <v>2.5833333333333335</v>
      </c>
      <c r="H13" s="11">
        <f>107/60</f>
        <v>1.7833333333333334</v>
      </c>
      <c r="I13" s="11">
        <f>19/24</f>
        <v>0.79166666666666663</v>
      </c>
      <c r="J13" s="11">
        <f>3/8</f>
        <v>0.375</v>
      </c>
      <c r="K13" s="11">
        <f>4/9</f>
        <v>0.44444444444444442</v>
      </c>
      <c r="L13" s="11">
        <f>1/5</f>
        <v>0.2</v>
      </c>
      <c r="M13" s="9">
        <f t="shared" si="1"/>
        <v>7.5388888888888896</v>
      </c>
    </row>
    <row r="14" spans="2:13" x14ac:dyDescent="0.45">
      <c r="B14" s="26" t="s">
        <v>160</v>
      </c>
      <c r="C14" s="11">
        <f t="shared" si="3"/>
        <v>0.25</v>
      </c>
      <c r="D14" s="11">
        <f t="shared" si="3"/>
        <v>0.25</v>
      </c>
      <c r="E14" s="11">
        <f t="shared" si="3"/>
        <v>0.25</v>
      </c>
      <c r="F14" s="11">
        <f>4/9</f>
        <v>0.44444444444444442</v>
      </c>
      <c r="G14" s="11">
        <f>25/12</f>
        <v>2.0833333333333335</v>
      </c>
      <c r="H14" s="11">
        <f>1/4</f>
        <v>0.25</v>
      </c>
      <c r="I14" s="11">
        <f>1/4</f>
        <v>0.25</v>
      </c>
      <c r="J14" s="11">
        <f>25/12</f>
        <v>2.0833333333333335</v>
      </c>
      <c r="K14" s="11">
        <f>4/9</f>
        <v>0.44444444444444442</v>
      </c>
      <c r="L14" s="11">
        <f>1/4</f>
        <v>0.25</v>
      </c>
      <c r="M14" s="9">
        <f t="shared" si="1"/>
        <v>6.5555555555555554</v>
      </c>
    </row>
    <row r="15" spans="2:13" x14ac:dyDescent="0.45">
      <c r="B15" s="26" t="s">
        <v>161</v>
      </c>
      <c r="C15" s="11">
        <f t="shared" si="3"/>
        <v>0.25</v>
      </c>
      <c r="D15" s="11">
        <f t="shared" si="3"/>
        <v>0.25</v>
      </c>
      <c r="E15" s="11">
        <f t="shared" si="3"/>
        <v>0.25</v>
      </c>
      <c r="F15" s="11">
        <f>11/18</f>
        <v>0.61111111111111116</v>
      </c>
      <c r="G15" s="11">
        <f>31/12</f>
        <v>2.5833333333333335</v>
      </c>
      <c r="H15" s="11">
        <f>1/5</f>
        <v>0.2</v>
      </c>
      <c r="I15" s="11">
        <f>19/24</f>
        <v>0.79166666666666663</v>
      </c>
      <c r="J15" s="11">
        <f>3/8</f>
        <v>0.375</v>
      </c>
      <c r="K15" s="11">
        <f>4/9</f>
        <v>0.44444444444444442</v>
      </c>
      <c r="L15" s="11">
        <f>107/60</f>
        <v>1.7833333333333334</v>
      </c>
      <c r="M15" s="9">
        <f t="shared" si="1"/>
        <v>7.5388888888888896</v>
      </c>
    </row>
    <row r="16" spans="2:13" x14ac:dyDescent="0.45">
      <c r="B16" s="34" t="s">
        <v>162</v>
      </c>
      <c r="C16" s="35">
        <f>1/2</f>
        <v>0.5</v>
      </c>
      <c r="D16" s="35">
        <f>1/2</f>
        <v>0.5</v>
      </c>
      <c r="E16" s="35">
        <f>1/2</f>
        <v>0.5</v>
      </c>
      <c r="F16" s="35">
        <f>1/2</f>
        <v>0.5</v>
      </c>
      <c r="G16" s="35">
        <f>1/2</f>
        <v>0.5</v>
      </c>
      <c r="H16" s="35">
        <f>6/5</f>
        <v>1.2</v>
      </c>
      <c r="I16" s="35">
        <f>9/2</f>
        <v>4.5</v>
      </c>
      <c r="J16" s="35">
        <f>1/2</f>
        <v>0.5</v>
      </c>
      <c r="K16" s="35">
        <f>1/2</f>
        <v>0.5</v>
      </c>
      <c r="L16" s="35">
        <f>1/5</f>
        <v>0.2</v>
      </c>
      <c r="M16" s="36">
        <f t="shared" si="1"/>
        <v>9.3999999999999986</v>
      </c>
    </row>
    <row r="17" spans="2:13" x14ac:dyDescent="0.45">
      <c r="B17" s="26" t="s">
        <v>163</v>
      </c>
      <c r="C17" s="11">
        <f>1/3</f>
        <v>0.33333333333333331</v>
      </c>
      <c r="D17" s="11">
        <f>1/3</f>
        <v>0.33333333333333331</v>
      </c>
      <c r="E17" s="11">
        <f>1/3</f>
        <v>0.33333333333333331</v>
      </c>
      <c r="F17" s="11">
        <f>1/3</f>
        <v>0.33333333333333331</v>
      </c>
      <c r="G17" s="11">
        <f>1/3</f>
        <v>0.33333333333333331</v>
      </c>
      <c r="H17" s="11">
        <f>29/20</f>
        <v>1.45</v>
      </c>
      <c r="I17" s="11">
        <f>5/8</f>
        <v>0.625</v>
      </c>
      <c r="J17" s="11">
        <f>3/8</f>
        <v>0.375</v>
      </c>
      <c r="K17" s="11">
        <f>19/6</f>
        <v>3.1666666666666665</v>
      </c>
      <c r="L17" s="11">
        <f>1/5</f>
        <v>0.2</v>
      </c>
      <c r="M17" s="9">
        <f t="shared" si="1"/>
        <v>7.4833333333333334</v>
      </c>
    </row>
    <row r="18" spans="2:13" x14ac:dyDescent="0.45">
      <c r="B18" s="34" t="s">
        <v>164</v>
      </c>
      <c r="C18" s="35">
        <f>1/2</f>
        <v>0.5</v>
      </c>
      <c r="D18" s="35">
        <f>1/2</f>
        <v>0.5</v>
      </c>
      <c r="E18" s="35">
        <f>1/2</f>
        <v>0.5</v>
      </c>
      <c r="F18" s="35">
        <f>1/2</f>
        <v>0.5</v>
      </c>
      <c r="G18" s="35">
        <f>1/2</f>
        <v>0.5</v>
      </c>
      <c r="H18" s="35">
        <f>1/5</f>
        <v>0.2</v>
      </c>
      <c r="I18" s="35">
        <f>9/2</f>
        <v>4.5</v>
      </c>
      <c r="J18" s="35">
        <f>1/2</f>
        <v>0.5</v>
      </c>
      <c r="K18" s="35">
        <f>1/2</f>
        <v>0.5</v>
      </c>
      <c r="L18" s="35">
        <f>6/5</f>
        <v>1.2</v>
      </c>
      <c r="M18" s="36">
        <f t="shared" si="1"/>
        <v>9.3999999999999986</v>
      </c>
    </row>
    <row r="19" spans="2:13" x14ac:dyDescent="0.45">
      <c r="B19" s="26" t="s">
        <v>165</v>
      </c>
      <c r="C19" s="11">
        <f t="shared" ref="C19:G20" si="4">1/3</f>
        <v>0.33333333333333331</v>
      </c>
      <c r="D19" s="11">
        <f t="shared" si="4"/>
        <v>0.33333333333333331</v>
      </c>
      <c r="E19" s="11">
        <f t="shared" si="4"/>
        <v>0.33333333333333331</v>
      </c>
      <c r="F19" s="11">
        <f t="shared" si="4"/>
        <v>0.33333333333333331</v>
      </c>
      <c r="G19" s="11">
        <f t="shared" si="4"/>
        <v>0.33333333333333331</v>
      </c>
      <c r="H19" s="11">
        <f>1/4</f>
        <v>0.25</v>
      </c>
      <c r="I19" s="11">
        <f>1/4</f>
        <v>0.25</v>
      </c>
      <c r="J19" s="11">
        <f>7/4</f>
        <v>1.75</v>
      </c>
      <c r="K19" s="11">
        <f>8/3</f>
        <v>2.6666666666666665</v>
      </c>
      <c r="L19" s="11">
        <f>1/4</f>
        <v>0.25</v>
      </c>
      <c r="M19" s="9">
        <f t="shared" si="1"/>
        <v>6.833333333333333</v>
      </c>
    </row>
    <row r="20" spans="2:13" x14ac:dyDescent="0.45">
      <c r="B20" s="26" t="s">
        <v>166</v>
      </c>
      <c r="C20" s="11">
        <f t="shared" si="4"/>
        <v>0.33333333333333331</v>
      </c>
      <c r="D20" s="11">
        <f t="shared" si="4"/>
        <v>0.33333333333333331</v>
      </c>
      <c r="E20" s="11">
        <f t="shared" si="4"/>
        <v>0.33333333333333331</v>
      </c>
      <c r="F20" s="11">
        <f t="shared" si="4"/>
        <v>0.33333333333333331</v>
      </c>
      <c r="G20" s="11">
        <f t="shared" si="4"/>
        <v>0.33333333333333331</v>
      </c>
      <c r="H20" s="11">
        <f>1/5</f>
        <v>0.2</v>
      </c>
      <c r="I20" s="11">
        <f>5/8</f>
        <v>0.625</v>
      </c>
      <c r="J20" s="11">
        <f>3/8</f>
        <v>0.375</v>
      </c>
      <c r="K20" s="11">
        <f>19/6</f>
        <v>3.1666666666666665</v>
      </c>
      <c r="L20" s="11">
        <f>29/20</f>
        <v>1.45</v>
      </c>
      <c r="M20" s="9">
        <f t="shared" si="1"/>
        <v>7.4833333333333334</v>
      </c>
    </row>
    <row r="21" spans="2:13" x14ac:dyDescent="0.45">
      <c r="B21" s="51" t="s">
        <v>203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</row>
  </sheetData>
  <mergeCells count="1">
    <mergeCell ref="B21:M21"/>
  </mergeCells>
  <pageMargins left="0.7" right="0.7" top="0.75" bottom="0.75" header="0.3" footer="0.3"/>
  <ignoredErrors>
    <ignoredError sqref="C5:D5 C17:C18 D10:F10 F5 I5:J5 G7:K11 I12:K18 G12:H18 D17 D12:F16 D18:F18 E17:F17 H19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F6E2-6A94-41A6-A921-038C02965B54}">
  <dimension ref="L2:X21"/>
  <sheetViews>
    <sheetView topLeftCell="D1" workbookViewId="0">
      <selection activeCell="W8" sqref="W8"/>
    </sheetView>
  </sheetViews>
  <sheetFormatPr defaultRowHeight="14.25" x14ac:dyDescent="0.45"/>
  <cols>
    <col min="24" max="24" width="15.33203125" customWidth="1"/>
  </cols>
  <sheetData>
    <row r="2" spans="12:23" x14ac:dyDescent="0.45">
      <c r="L2" s="9"/>
      <c r="M2" s="2" t="s">
        <v>4</v>
      </c>
      <c r="N2" s="2" t="s">
        <v>5</v>
      </c>
      <c r="O2" s="2" t="s">
        <v>6</v>
      </c>
      <c r="P2" s="2" t="s">
        <v>7</v>
      </c>
      <c r="Q2" s="2" t="s">
        <v>8</v>
      </c>
      <c r="R2" s="2" t="s">
        <v>9</v>
      </c>
      <c r="S2" s="2" t="s">
        <v>10</v>
      </c>
      <c r="T2" s="2" t="s">
        <v>11</v>
      </c>
      <c r="U2" s="2" t="s">
        <v>12</v>
      </c>
      <c r="V2" s="2" t="s">
        <v>13</v>
      </c>
    </row>
    <row r="3" spans="12:23" x14ac:dyDescent="0.45">
      <c r="L3" s="9" t="s">
        <v>117</v>
      </c>
      <c r="M3" s="2">
        <v>5</v>
      </c>
      <c r="N3" s="2">
        <v>2</v>
      </c>
      <c r="O3" s="2">
        <v>5</v>
      </c>
      <c r="P3" s="2">
        <v>3</v>
      </c>
      <c r="Q3" s="2">
        <v>4</v>
      </c>
      <c r="R3" s="2">
        <v>5</v>
      </c>
      <c r="S3" s="2">
        <v>2</v>
      </c>
      <c r="T3" s="2">
        <v>4</v>
      </c>
      <c r="U3" s="2">
        <v>3</v>
      </c>
      <c r="V3" s="2">
        <v>5</v>
      </c>
    </row>
    <row r="5" spans="12:23" ht="15.75" x14ac:dyDescent="0.5">
      <c r="L5" s="53" t="s">
        <v>118</v>
      </c>
      <c r="M5" s="53"/>
      <c r="N5" s="53"/>
      <c r="O5" s="53"/>
      <c r="P5" s="53"/>
      <c r="Q5" s="53"/>
      <c r="R5" s="53"/>
      <c r="S5" s="53"/>
      <c r="T5" s="53"/>
      <c r="U5" s="53"/>
      <c r="V5" s="53"/>
    </row>
    <row r="6" spans="12:23" x14ac:dyDescent="0.45">
      <c r="L6" s="2"/>
      <c r="M6" s="2" t="s">
        <v>4</v>
      </c>
      <c r="N6" s="2" t="s">
        <v>5</v>
      </c>
      <c r="O6" s="2" t="s">
        <v>6</v>
      </c>
      <c r="P6" s="2" t="s">
        <v>7</v>
      </c>
      <c r="Q6" s="2" t="s">
        <v>8</v>
      </c>
      <c r="R6" s="2" t="s">
        <v>9</v>
      </c>
      <c r="S6" s="2" t="s">
        <v>10</v>
      </c>
      <c r="T6" s="2" t="s">
        <v>11</v>
      </c>
      <c r="U6" s="2" t="s">
        <v>12</v>
      </c>
      <c r="V6" s="2" t="s">
        <v>13</v>
      </c>
    </row>
    <row r="7" spans="12:23" x14ac:dyDescent="0.45">
      <c r="L7" s="2">
        <v>1</v>
      </c>
      <c r="M7" s="9">
        <f>1/10</f>
        <v>0.1</v>
      </c>
      <c r="N7" s="9">
        <f t="shared" ref="N7:V7" si="0">1/10</f>
        <v>0.1</v>
      </c>
      <c r="O7" s="9">
        <f t="shared" si="0"/>
        <v>0.1</v>
      </c>
      <c r="P7" s="9">
        <f t="shared" si="0"/>
        <v>0.1</v>
      </c>
      <c r="Q7" s="9">
        <f t="shared" si="0"/>
        <v>0.1</v>
      </c>
      <c r="R7" s="9">
        <f t="shared" si="0"/>
        <v>0.1</v>
      </c>
      <c r="S7" s="9">
        <f t="shared" si="0"/>
        <v>0.1</v>
      </c>
      <c r="T7" s="9">
        <f t="shared" si="0"/>
        <v>0.1</v>
      </c>
      <c r="U7" s="9">
        <f t="shared" si="0"/>
        <v>0.1</v>
      </c>
      <c r="V7" s="9">
        <f t="shared" si="0"/>
        <v>0.1</v>
      </c>
    </row>
    <row r="8" spans="12:23" x14ac:dyDescent="0.45">
      <c r="L8" s="2">
        <v>2</v>
      </c>
      <c r="M8" s="9">
        <f>0.15+0.85*(N7/N$3+P7/P$3+R7/R$3+T7/T$3+V7/V$3)</f>
        <v>0.27608333333333335</v>
      </c>
      <c r="N8" s="9">
        <f>0.15+0.85*(M7/M$3+O7/O$3)</f>
        <v>0.184</v>
      </c>
      <c r="O8" s="9">
        <f>0.15+0.85*(N7/N$3+P7/P$3+T7/T$3+R7/R$3+V7/V$3)</f>
        <v>0.27608333333333335</v>
      </c>
      <c r="P8" s="9">
        <f>0.15+0.85*(M7/M$3+O7/O$3+Q7/Q$3)</f>
        <v>0.20524999999999999</v>
      </c>
      <c r="Q8" s="9">
        <f>0.15+0.85*(P7/P$3+R7/R$3+T7/T$3+V7/V$3)</f>
        <v>0.23358333333333334</v>
      </c>
      <c r="R8" s="9">
        <f>0.15+0.85*(M7/M$3+O7/O$3+Q7/Q$3+S7/S$3+U7/U$3)</f>
        <v>0.27608333333333335</v>
      </c>
      <c r="S8" s="9">
        <f>0.15+0.85*(R7/R$3+V7/V$3)</f>
        <v>0.184</v>
      </c>
      <c r="T8" s="9">
        <f>0.15+0.85*(M7/M$3+O7/O$3+Q7/Q$3+U7/U$3)</f>
        <v>0.23358333333333331</v>
      </c>
      <c r="U8" s="9">
        <f>0.15+0.85*(R7/R$3+T7/T$3+V7/V$3)</f>
        <v>0.20524999999999999</v>
      </c>
      <c r="V8" s="9">
        <f>0.15+0.85*(M7/M$3+O7/O$3+Q7/Q$3+S7/S$3+U7/U$3)</f>
        <v>0.27608333333333335</v>
      </c>
      <c r="W8">
        <f>SQRT((M8-M7)^2+(N8-N7)^2+(O8-O7)^2+(P8-P7)^2+(Q8-Q7)^2+(R8-R7)^2+(S8-S7)^2+(T8-T7)^2+(U8-U7)^2+(V8-V7)^2)</f>
        <v>0.44269346053448771</v>
      </c>
    </row>
    <row r="9" spans="12:23" x14ac:dyDescent="0.45">
      <c r="L9" s="2">
        <v>3</v>
      </c>
      <c r="M9" s="9">
        <f>0.15+0.85*(N8/N$3+P8/P$3+R8/R$3+T8/T$3+V8/V$3)</f>
        <v>0.42985895833333332</v>
      </c>
      <c r="N9" s="9">
        <f>0.15+0.85*(M8/M$3+O8/O$3)</f>
        <v>0.24386833333333333</v>
      </c>
      <c r="O9" s="9">
        <f>0.15+0.85*(N8/N$3+P8/P$3+T8/T$3+R8/R$3+V8/V$3)</f>
        <v>0.42985895833333332</v>
      </c>
      <c r="P9" s="9">
        <f>0.15+0.85*(M8/M$3+O8/O$3+Q8/Q$3)</f>
        <v>0.29350479166666665</v>
      </c>
      <c r="Q9" s="9">
        <f t="shared" ref="Q9:Q18" si="1">0.15+0.85*(P8/P$3+R8/R$3+T8/T$3+V8/V$3)</f>
        <v>0.35165895833333333</v>
      </c>
      <c r="R9" s="9">
        <f t="shared" ref="R9:R18" si="2">0.15+0.85*(M8/M$3+O8/O$3+Q8/Q$3+S8/S$3+U8/U$3)</f>
        <v>0.42985895833333332</v>
      </c>
      <c r="S9" s="9">
        <f t="shared" ref="S9:S18" si="3">0.15+0.85*(R8/R$3+V8/V$3)</f>
        <v>0.24386833333333333</v>
      </c>
      <c r="T9" s="9">
        <f t="shared" ref="T9:T18" si="4">0.15+0.85*(M8/M$3+O8/O$3+Q8/Q$3+U8/U$3)</f>
        <v>0.35165895833333333</v>
      </c>
      <c r="U9" s="9">
        <f t="shared" ref="U9:U18" si="5">0.15+0.85*(R8/R$3+T8/T$3+V8/V$3)</f>
        <v>0.29350479166666665</v>
      </c>
      <c r="V9" s="9">
        <f t="shared" ref="V9:V18" si="6">0.15+0.85*(M8/M$3+O8/O$3+Q8/Q$3+S8/S$3+U8/U$3)</f>
        <v>0.42985895833333332</v>
      </c>
      <c r="W9">
        <f>SQRT((M9-M8)^2+(N9-N8)^2+(O9-O8)^2+(P9-P8)^2+(Q9-Q8)^2+(R9-R8)^2+(S9-S8)^2+(T9-T8)^2+(U9-U8)^2+(V9-V8)^2)</f>
        <v>0.38107444022306114</v>
      </c>
    </row>
    <row r="10" spans="12:23" x14ac:dyDescent="0.45">
      <c r="L10" s="2">
        <v>4</v>
      </c>
      <c r="M10" s="9">
        <f t="shared" ref="M10:M18" si="7">0.15+0.85*(N9/N$3+P9/P$3+R9/R$3+T9/T$3+V9/V$3)</f>
        <v>0.55768330711805547</v>
      </c>
      <c r="N10" s="9">
        <f t="shared" ref="N10:N18" si="8">0.15+0.85*(M9/M$3+O9/O$3)</f>
        <v>0.29615204583333332</v>
      </c>
      <c r="O10" s="9">
        <f t="shared" ref="O10:O18" si="9">0.15+0.85*(N9/N$3+P9/P$3+T9/T$3+R9/R$3+V9/V$3)</f>
        <v>0.55768330711805558</v>
      </c>
      <c r="P10" s="9">
        <f t="shared" ref="P10:P18" si="10">0.15+0.85*(M9/M$3+O9/O$3+Q9/Q$3)</f>
        <v>0.37087957447916664</v>
      </c>
      <c r="Q10" s="9">
        <f t="shared" si="1"/>
        <v>0.45403926545138895</v>
      </c>
      <c r="R10" s="9">
        <f t="shared" si="2"/>
        <v>0.55768330711805547</v>
      </c>
      <c r="S10" s="9">
        <f t="shared" si="3"/>
        <v>0.29615204583333332</v>
      </c>
      <c r="T10" s="9">
        <f t="shared" si="4"/>
        <v>0.45403926545138884</v>
      </c>
      <c r="U10" s="9">
        <f t="shared" si="5"/>
        <v>0.37087957447916664</v>
      </c>
      <c r="V10" s="9">
        <f t="shared" si="6"/>
        <v>0.55768330711805547</v>
      </c>
      <c r="W10">
        <f t="shared" ref="W10:W17" si="11">SQRT((M10-M9)^2+(N10-N9)^2+(O10-O9)^2+(P10-P9)^2+(Q10-Q9)^2+(R10-R9)^2+(S10-S9)^2+(T10-T9)^2+(U10-U9)^2+(V10-V9)^2)</f>
        <v>0.32211891958755917</v>
      </c>
    </row>
    <row r="11" spans="12:23" x14ac:dyDescent="0.45">
      <c r="L11" s="2">
        <v>5</v>
      </c>
      <c r="M11" s="9">
        <f t="shared" si="7"/>
        <v>0.66704283391015617</v>
      </c>
      <c r="N11" s="9">
        <f t="shared" si="8"/>
        <v>0.33961232442013889</v>
      </c>
      <c r="O11" s="9">
        <f t="shared" si="9"/>
        <v>0.66704283391015617</v>
      </c>
      <c r="P11" s="9">
        <f t="shared" si="10"/>
        <v>0.43609566832855906</v>
      </c>
      <c r="Q11" s="9">
        <f t="shared" si="1"/>
        <v>0.54117821443098946</v>
      </c>
      <c r="R11" s="9">
        <f t="shared" si="2"/>
        <v>0.66704283391015629</v>
      </c>
      <c r="S11" s="9">
        <f t="shared" si="3"/>
        <v>0.33961232442013889</v>
      </c>
      <c r="T11" s="9">
        <f t="shared" si="4"/>
        <v>0.54117821443098957</v>
      </c>
      <c r="U11" s="9">
        <f t="shared" si="5"/>
        <v>0.43609566832855906</v>
      </c>
      <c r="V11" s="9">
        <f t="shared" si="6"/>
        <v>0.66704283391015629</v>
      </c>
      <c r="W11">
        <f t="shared" si="11"/>
        <v>0.27442355344055053</v>
      </c>
    </row>
    <row r="12" spans="12:23" x14ac:dyDescent="0.45">
      <c r="L12" s="2">
        <v>6</v>
      </c>
      <c r="M12" s="9">
        <f t="shared" si="7"/>
        <v>0.75969061133435578</v>
      </c>
      <c r="N12" s="9">
        <f t="shared" si="8"/>
        <v>0.37679456352945306</v>
      </c>
      <c r="O12" s="9">
        <f t="shared" si="9"/>
        <v>0.75969061133435589</v>
      </c>
      <c r="P12" s="9">
        <f t="shared" si="10"/>
        <v>0.49179493409603825</v>
      </c>
      <c r="Q12" s="9">
        <f t="shared" si="1"/>
        <v>0.61535537345579683</v>
      </c>
      <c r="R12" s="9">
        <f t="shared" si="2"/>
        <v>0.75969061133435578</v>
      </c>
      <c r="S12" s="9">
        <f t="shared" si="3"/>
        <v>0.37679456352945312</v>
      </c>
      <c r="T12" s="9">
        <f t="shared" si="4"/>
        <v>0.61535537345579672</v>
      </c>
      <c r="U12" s="9">
        <f t="shared" si="5"/>
        <v>0.49179493409603836</v>
      </c>
      <c r="V12" s="9">
        <f t="shared" si="6"/>
        <v>0.75969061133435578</v>
      </c>
      <c r="W12">
        <f t="shared" si="11"/>
        <v>0.23304248263566921</v>
      </c>
    </row>
    <row r="13" spans="12:23" x14ac:dyDescent="0.45">
      <c r="L13" s="2">
        <v>7</v>
      </c>
      <c r="M13" s="9">
        <f t="shared" si="7"/>
        <v>0.83853741220693279</v>
      </c>
      <c r="N13" s="9">
        <f t="shared" si="8"/>
        <v>0.40829480785368089</v>
      </c>
      <c r="O13" s="9">
        <f t="shared" si="9"/>
        <v>0.83853741220693279</v>
      </c>
      <c r="P13" s="9">
        <f t="shared" si="10"/>
        <v>0.53905782471303776</v>
      </c>
      <c r="Q13" s="9">
        <f t="shared" si="1"/>
        <v>0.67839972270691518</v>
      </c>
      <c r="R13" s="9">
        <f t="shared" si="2"/>
        <v>0.8385374122069329</v>
      </c>
      <c r="S13" s="9">
        <f t="shared" si="3"/>
        <v>0.40829480785368089</v>
      </c>
      <c r="T13" s="9">
        <f t="shared" si="4"/>
        <v>0.67839972270691529</v>
      </c>
      <c r="U13" s="9">
        <f t="shared" si="5"/>
        <v>0.53905782471303776</v>
      </c>
      <c r="V13" s="9">
        <f t="shared" si="6"/>
        <v>0.8385374122069329</v>
      </c>
      <c r="W13">
        <f t="shared" si="11"/>
        <v>0.1981629239294633</v>
      </c>
    </row>
    <row r="14" spans="12:23" x14ac:dyDescent="0.45">
      <c r="L14" s="2">
        <v>8</v>
      </c>
      <c r="M14" s="9">
        <f t="shared" si="7"/>
        <v>0.90552100489875176</v>
      </c>
      <c r="N14" s="9">
        <f t="shared" si="8"/>
        <v>0.43510272015035711</v>
      </c>
      <c r="O14" s="9">
        <f t="shared" si="9"/>
        <v>0.90552100489875165</v>
      </c>
      <c r="P14" s="9">
        <f t="shared" si="10"/>
        <v>0.57926266122557668</v>
      </c>
      <c r="Q14" s="9">
        <f t="shared" si="1"/>
        <v>0.73199571156093735</v>
      </c>
      <c r="R14" s="9">
        <f t="shared" si="2"/>
        <v>0.90552100489875176</v>
      </c>
      <c r="S14" s="9">
        <f t="shared" si="3"/>
        <v>0.43510272015035723</v>
      </c>
      <c r="T14" s="9">
        <f t="shared" si="4"/>
        <v>0.73199571156093735</v>
      </c>
      <c r="U14" s="9">
        <f t="shared" si="5"/>
        <v>0.57926266122557668</v>
      </c>
      <c r="V14" s="9">
        <f t="shared" si="6"/>
        <v>0.90552100489875176</v>
      </c>
      <c r="W14">
        <f t="shared" si="11"/>
        <v>0.16841155804607782</v>
      </c>
    </row>
    <row r="15" spans="12:23" x14ac:dyDescent="0.45">
      <c r="L15" s="2">
        <v>9</v>
      </c>
      <c r="M15" s="9">
        <f t="shared" si="7"/>
        <v>0.96246930711675649</v>
      </c>
      <c r="N15" s="9">
        <f t="shared" si="8"/>
        <v>0.45787714166557558</v>
      </c>
      <c r="O15" s="9">
        <f t="shared" si="9"/>
        <v>0.96246930711675649</v>
      </c>
      <c r="P15" s="9">
        <f t="shared" si="10"/>
        <v>0.61342623037227473</v>
      </c>
      <c r="Q15" s="9">
        <f t="shared" si="1"/>
        <v>0.77755065105285481</v>
      </c>
      <c r="R15" s="9">
        <f t="shared" si="2"/>
        <v>0.9624693071167566</v>
      </c>
      <c r="S15" s="9">
        <f t="shared" si="3"/>
        <v>0.45787714166557558</v>
      </c>
      <c r="T15" s="9">
        <f t="shared" si="4"/>
        <v>0.77755065105285481</v>
      </c>
      <c r="U15" s="9">
        <f t="shared" si="5"/>
        <v>0.61342623037227484</v>
      </c>
      <c r="V15" s="9">
        <f t="shared" si="6"/>
        <v>0.9624693071167566</v>
      </c>
      <c r="W15">
        <f t="shared" si="11"/>
        <v>0.14315931332143747</v>
      </c>
    </row>
    <row r="16" spans="12:23" x14ac:dyDescent="0.45">
      <c r="L16" s="2">
        <v>10</v>
      </c>
      <c r="M16" s="9">
        <f t="shared" si="7"/>
        <v>1.0108709615817764</v>
      </c>
      <c r="N16" s="9">
        <f t="shared" si="8"/>
        <v>0.47723956441969717</v>
      </c>
      <c r="O16" s="9">
        <f t="shared" si="9"/>
        <v>1.0108709615817764</v>
      </c>
      <c r="P16" s="9">
        <f t="shared" si="10"/>
        <v>0.64246907776842888</v>
      </c>
      <c r="Q16" s="9">
        <f t="shared" si="1"/>
        <v>0.81627317637390673</v>
      </c>
      <c r="R16" s="9">
        <f t="shared" si="2"/>
        <v>1.0108709615817764</v>
      </c>
      <c r="S16" s="9">
        <f t="shared" si="3"/>
        <v>0.47723956441969717</v>
      </c>
      <c r="T16" s="9">
        <f t="shared" si="4"/>
        <v>0.81627317637390673</v>
      </c>
      <c r="U16" s="9">
        <f t="shared" si="5"/>
        <v>0.64246907776842888</v>
      </c>
      <c r="V16" s="9">
        <f t="shared" si="6"/>
        <v>1.0108709615817764</v>
      </c>
      <c r="W16">
        <f t="shared" si="11"/>
        <v>0.12168208312588565</v>
      </c>
    </row>
    <row r="17" spans="12:24" x14ac:dyDescent="0.45">
      <c r="L17" s="2">
        <v>11</v>
      </c>
      <c r="M17" s="9">
        <f t="shared" si="7"/>
        <v>1.0520138971633519</v>
      </c>
      <c r="N17" s="9">
        <f t="shared" si="8"/>
        <v>0.49369612693780396</v>
      </c>
      <c r="O17" s="9">
        <f t="shared" si="9"/>
        <v>1.0520138971633519</v>
      </c>
      <c r="P17" s="9">
        <f t="shared" si="10"/>
        <v>0.66715417691725909</v>
      </c>
      <c r="Q17" s="9">
        <f t="shared" si="1"/>
        <v>0.84918708228498063</v>
      </c>
      <c r="R17" s="9">
        <f t="shared" si="2"/>
        <v>1.0520138971633519</v>
      </c>
      <c r="S17" s="9">
        <f t="shared" si="3"/>
        <v>0.49369612693780396</v>
      </c>
      <c r="T17" s="9">
        <f t="shared" si="4"/>
        <v>0.84918708228498063</v>
      </c>
      <c r="U17" s="9">
        <f t="shared" si="5"/>
        <v>0.66715417691725909</v>
      </c>
      <c r="V17" s="9">
        <f t="shared" si="6"/>
        <v>1.0520138971633519</v>
      </c>
      <c r="W17">
        <f t="shared" si="11"/>
        <v>0.10343094381047012</v>
      </c>
    </row>
    <row r="18" spans="12:24" x14ac:dyDescent="0.45">
      <c r="L18" s="2">
        <v>12</v>
      </c>
      <c r="M18" s="9">
        <f t="shared" si="7"/>
        <v>1.0869848507628881</v>
      </c>
      <c r="N18" s="9">
        <f t="shared" si="8"/>
        <v>0.50768472503553963</v>
      </c>
      <c r="O18" s="9">
        <f t="shared" si="9"/>
        <v>1.0869848507628881</v>
      </c>
      <c r="P18" s="9">
        <f t="shared" si="10"/>
        <v>0.68813698002109802</v>
      </c>
      <c r="Q18" s="9">
        <f t="shared" si="1"/>
        <v>0.87716399681432156</v>
      </c>
      <c r="R18" s="9">
        <f t="shared" si="2"/>
        <v>1.0869848507628881</v>
      </c>
      <c r="S18" s="9">
        <f t="shared" si="3"/>
        <v>0.50768472503553963</v>
      </c>
      <c r="T18" s="9">
        <f t="shared" si="4"/>
        <v>0.87716399681432156</v>
      </c>
      <c r="U18" s="9">
        <f t="shared" si="5"/>
        <v>0.68813698002109802</v>
      </c>
      <c r="V18" s="9">
        <f t="shared" si="6"/>
        <v>1.0869848507628881</v>
      </c>
      <c r="W18">
        <f>SQRT((M18-M17)^2+(N18-N17)^2+(O18-O17)^2+(P18-P17)^2+(Q18-Q17)^2+(R18-R17)^2+(S18-S17)^2+(T18-T17)^2+(U18-U17)^2+(V18-V17)^2)</f>
        <v>8.7915889812232667E-2</v>
      </c>
      <c r="X18" s="17" t="s">
        <v>119</v>
      </c>
    </row>
    <row r="20" spans="12:24" x14ac:dyDescent="0.45">
      <c r="L20" s="54" t="s">
        <v>120</v>
      </c>
      <c r="M20" s="54"/>
      <c r="N20" s="54"/>
      <c r="O20" s="54"/>
      <c r="P20" s="54"/>
    </row>
    <row r="21" spans="12:24" x14ac:dyDescent="0.45">
      <c r="L21" s="54" t="s">
        <v>121</v>
      </c>
      <c r="M21" s="54"/>
      <c r="N21" s="54"/>
      <c r="O21" s="54"/>
      <c r="P21" s="54"/>
    </row>
  </sheetData>
  <mergeCells count="3">
    <mergeCell ref="L5:V5"/>
    <mergeCell ref="L20:P20"/>
    <mergeCell ref="L21:P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9F847-66AB-4893-8599-64013E72385B}">
  <dimension ref="L2:AC87"/>
  <sheetViews>
    <sheetView topLeftCell="I61" workbookViewId="0">
      <selection activeCell="AC61" sqref="AC61"/>
    </sheetView>
  </sheetViews>
  <sheetFormatPr defaultRowHeight="14.25" x14ac:dyDescent="0.45"/>
  <cols>
    <col min="12" max="12" width="9.06640625" style="6"/>
  </cols>
  <sheetData>
    <row r="2" spans="12:29" x14ac:dyDescent="0.45">
      <c r="M2" s="6" t="s">
        <v>4</v>
      </c>
      <c r="N2" s="6" t="s">
        <v>5</v>
      </c>
      <c r="O2" s="6" t="s">
        <v>6</v>
      </c>
      <c r="P2" s="6" t="s">
        <v>7</v>
      </c>
      <c r="Q2" s="6" t="s">
        <v>8</v>
      </c>
      <c r="R2" s="6" t="s">
        <v>9</v>
      </c>
      <c r="S2" s="6" t="s">
        <v>10</v>
      </c>
      <c r="T2" s="6" t="s">
        <v>11</v>
      </c>
      <c r="U2" s="6" t="s">
        <v>12</v>
      </c>
      <c r="V2" s="6" t="s">
        <v>13</v>
      </c>
      <c r="W2" s="6"/>
      <c r="X2" s="6"/>
      <c r="Y2" s="6"/>
      <c r="Z2" s="6"/>
      <c r="AA2" s="6"/>
      <c r="AB2" s="6"/>
    </row>
    <row r="3" spans="12:29" x14ac:dyDescent="0.45">
      <c r="M3" s="54" t="s">
        <v>122</v>
      </c>
      <c r="N3" s="54"/>
      <c r="O3" s="54"/>
      <c r="P3" s="54"/>
      <c r="Q3" s="54"/>
      <c r="R3" s="54"/>
      <c r="S3" s="54"/>
      <c r="T3" s="54"/>
      <c r="U3" s="54"/>
      <c r="V3" s="54"/>
      <c r="W3" s="6"/>
      <c r="X3" s="6"/>
      <c r="Y3" s="6"/>
      <c r="Z3" s="6"/>
      <c r="AA3" s="6"/>
      <c r="AB3" s="6"/>
    </row>
    <row r="4" spans="12:29" x14ac:dyDescent="0.45">
      <c r="L4" s="6" t="s">
        <v>4</v>
      </c>
      <c r="M4" s="18">
        <v>0</v>
      </c>
      <c r="N4" s="18">
        <v>1</v>
      </c>
      <c r="O4" s="18">
        <v>0</v>
      </c>
      <c r="P4" s="18">
        <v>1</v>
      </c>
      <c r="Q4" s="18">
        <v>0</v>
      </c>
      <c r="R4" s="18">
        <v>1</v>
      </c>
      <c r="S4" s="18">
        <v>0</v>
      </c>
      <c r="T4" s="18">
        <v>1</v>
      </c>
      <c r="U4" s="18">
        <v>0</v>
      </c>
      <c r="V4" s="18">
        <v>1</v>
      </c>
      <c r="W4" s="6"/>
      <c r="X4" s="18">
        <v>1</v>
      </c>
      <c r="Y4" s="6"/>
      <c r="Z4" s="19" cm="1">
        <f t="array" ref="Z4:Z13">MMULT(M4:V13,X4:X13)</f>
        <v>5</v>
      </c>
      <c r="AA4" s="6"/>
      <c r="AB4" s="21">
        <f>Z4/V$15</f>
        <v>0.39777864208786501</v>
      </c>
      <c r="AC4" s="20"/>
    </row>
    <row r="5" spans="12:29" x14ac:dyDescent="0.45">
      <c r="L5" s="6" t="s">
        <v>5</v>
      </c>
      <c r="M5" s="18">
        <v>1</v>
      </c>
      <c r="N5" s="18">
        <v>0</v>
      </c>
      <c r="O5" s="18">
        <v>1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6"/>
      <c r="X5" s="18">
        <v>1</v>
      </c>
      <c r="Y5" s="6"/>
      <c r="Z5" s="19">
        <v>2</v>
      </c>
      <c r="AA5" s="6"/>
      <c r="AB5" s="21">
        <f>Z5/V$15</f>
        <v>0.15911145683514599</v>
      </c>
      <c r="AC5" s="20"/>
    </row>
    <row r="6" spans="12:29" x14ac:dyDescent="0.45">
      <c r="L6" s="6" t="s">
        <v>6</v>
      </c>
      <c r="M6" s="18">
        <v>0</v>
      </c>
      <c r="N6" s="18">
        <v>1</v>
      </c>
      <c r="O6" s="18">
        <v>0</v>
      </c>
      <c r="P6" s="18">
        <v>1</v>
      </c>
      <c r="Q6" s="18">
        <v>0</v>
      </c>
      <c r="R6" s="18">
        <v>1</v>
      </c>
      <c r="S6" s="18">
        <v>0</v>
      </c>
      <c r="T6" s="18">
        <v>1</v>
      </c>
      <c r="U6" s="18">
        <v>0</v>
      </c>
      <c r="V6" s="18">
        <v>1</v>
      </c>
      <c r="W6" s="6"/>
      <c r="X6" s="18">
        <v>1</v>
      </c>
      <c r="Y6" s="6"/>
      <c r="Z6" s="19">
        <v>5</v>
      </c>
      <c r="AA6" s="6"/>
      <c r="AB6" s="21">
        <f>Z6/V$15</f>
        <v>0.39777864208786501</v>
      </c>
      <c r="AC6" s="20"/>
    </row>
    <row r="7" spans="12:29" x14ac:dyDescent="0.45">
      <c r="L7" s="6" t="s">
        <v>7</v>
      </c>
      <c r="M7" s="18">
        <v>1</v>
      </c>
      <c r="N7" s="18">
        <v>0</v>
      </c>
      <c r="O7" s="18">
        <v>1</v>
      </c>
      <c r="P7" s="18">
        <v>0</v>
      </c>
      <c r="Q7" s="18">
        <v>1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6"/>
      <c r="X7" s="18">
        <v>1</v>
      </c>
      <c r="Y7" s="6"/>
      <c r="Z7" s="19">
        <v>3</v>
      </c>
      <c r="AA7" s="6"/>
      <c r="AB7" s="21">
        <f>Z7/V$15</f>
        <v>0.23866718525271902</v>
      </c>
      <c r="AC7" s="20"/>
    </row>
    <row r="8" spans="12:29" x14ac:dyDescent="0.45">
      <c r="L8" s="6" t="s">
        <v>8</v>
      </c>
      <c r="M8" s="18">
        <v>0</v>
      </c>
      <c r="N8" s="18">
        <v>0</v>
      </c>
      <c r="O8" s="18">
        <v>0</v>
      </c>
      <c r="P8" s="18">
        <v>1</v>
      </c>
      <c r="Q8" s="18">
        <v>0</v>
      </c>
      <c r="R8" s="18">
        <v>1</v>
      </c>
      <c r="S8" s="18">
        <v>0</v>
      </c>
      <c r="T8" s="18">
        <v>1</v>
      </c>
      <c r="U8" s="18">
        <v>0</v>
      </c>
      <c r="V8" s="18">
        <v>1</v>
      </c>
      <c r="W8" s="6" t="s">
        <v>123</v>
      </c>
      <c r="X8" s="18">
        <v>1</v>
      </c>
      <c r="Y8" s="6" t="s">
        <v>124</v>
      </c>
      <c r="Z8" s="19">
        <v>4</v>
      </c>
      <c r="AA8" s="6" t="s">
        <v>124</v>
      </c>
      <c r="AB8" s="21">
        <f t="shared" ref="AB8:AB13" si="0">Z8/V$15</f>
        <v>0.31822291367029198</v>
      </c>
      <c r="AC8" s="20"/>
    </row>
    <row r="9" spans="12:29" x14ac:dyDescent="0.45">
      <c r="L9" s="6" t="s">
        <v>9</v>
      </c>
      <c r="M9" s="18">
        <v>1</v>
      </c>
      <c r="N9" s="18">
        <v>0</v>
      </c>
      <c r="O9" s="18">
        <v>1</v>
      </c>
      <c r="P9" s="18">
        <v>0</v>
      </c>
      <c r="Q9" s="18">
        <v>1</v>
      </c>
      <c r="R9" s="18">
        <v>0</v>
      </c>
      <c r="S9" s="18">
        <v>1</v>
      </c>
      <c r="T9" s="18">
        <v>0</v>
      </c>
      <c r="U9" s="18">
        <v>1</v>
      </c>
      <c r="V9" s="18">
        <v>0</v>
      </c>
      <c r="W9" s="6"/>
      <c r="X9" s="18">
        <v>1</v>
      </c>
      <c r="Y9" s="6"/>
      <c r="Z9" s="19">
        <v>5</v>
      </c>
      <c r="AA9" s="6"/>
      <c r="AB9" s="21">
        <f t="shared" si="0"/>
        <v>0.39777864208786501</v>
      </c>
      <c r="AC9" s="20"/>
    </row>
    <row r="10" spans="12:29" x14ac:dyDescent="0.45">
      <c r="L10" s="6" t="s">
        <v>10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1</v>
      </c>
      <c r="S10" s="18">
        <v>0</v>
      </c>
      <c r="T10" s="18">
        <v>0</v>
      </c>
      <c r="U10" s="18">
        <v>0</v>
      </c>
      <c r="V10" s="18">
        <v>1</v>
      </c>
      <c r="W10" s="6"/>
      <c r="X10" s="18">
        <v>1</v>
      </c>
      <c r="Y10" s="6"/>
      <c r="Z10" s="19">
        <v>2</v>
      </c>
      <c r="AA10" s="6"/>
      <c r="AB10" s="21">
        <f t="shared" si="0"/>
        <v>0.15911145683514599</v>
      </c>
      <c r="AC10" s="20"/>
    </row>
    <row r="11" spans="12:29" x14ac:dyDescent="0.45">
      <c r="L11" s="6" t="s">
        <v>11</v>
      </c>
      <c r="M11" s="18">
        <v>1</v>
      </c>
      <c r="N11" s="18">
        <v>0</v>
      </c>
      <c r="O11" s="18">
        <v>1</v>
      </c>
      <c r="P11" s="18">
        <v>0</v>
      </c>
      <c r="Q11" s="18">
        <v>1</v>
      </c>
      <c r="R11" s="18">
        <v>0</v>
      </c>
      <c r="S11" s="18">
        <v>0</v>
      </c>
      <c r="T11" s="18">
        <v>0</v>
      </c>
      <c r="U11" s="18">
        <v>1</v>
      </c>
      <c r="V11" s="18">
        <v>0</v>
      </c>
      <c r="W11" s="6"/>
      <c r="X11" s="18">
        <v>1</v>
      </c>
      <c r="Y11" s="6"/>
      <c r="Z11" s="19">
        <v>4</v>
      </c>
      <c r="AA11" s="6"/>
      <c r="AB11" s="21">
        <f t="shared" si="0"/>
        <v>0.31822291367029198</v>
      </c>
      <c r="AC11" s="20"/>
    </row>
    <row r="12" spans="12:29" x14ac:dyDescent="0.45">
      <c r="L12" s="6" t="s">
        <v>12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1</v>
      </c>
      <c r="S12" s="18">
        <v>0</v>
      </c>
      <c r="T12" s="18">
        <v>1</v>
      </c>
      <c r="U12" s="18">
        <v>0</v>
      </c>
      <c r="V12" s="18">
        <v>1</v>
      </c>
      <c r="W12" s="6"/>
      <c r="X12" s="18">
        <v>1</v>
      </c>
      <c r="Y12" s="6"/>
      <c r="Z12" s="19">
        <v>3</v>
      </c>
      <c r="AA12" s="6"/>
      <c r="AB12" s="21">
        <f t="shared" si="0"/>
        <v>0.23866718525271902</v>
      </c>
      <c r="AC12" s="20"/>
    </row>
    <row r="13" spans="12:29" x14ac:dyDescent="0.45">
      <c r="L13" s="6" t="s">
        <v>13</v>
      </c>
      <c r="M13" s="18">
        <v>1</v>
      </c>
      <c r="N13" s="18">
        <v>0</v>
      </c>
      <c r="O13" s="18">
        <v>1</v>
      </c>
      <c r="P13" s="18">
        <v>0</v>
      </c>
      <c r="Q13" s="18">
        <v>1</v>
      </c>
      <c r="R13" s="18">
        <v>0</v>
      </c>
      <c r="S13" s="18">
        <v>1</v>
      </c>
      <c r="T13" s="18">
        <v>0</v>
      </c>
      <c r="U13" s="18">
        <v>1</v>
      </c>
      <c r="V13" s="18">
        <v>0</v>
      </c>
      <c r="W13" s="6"/>
      <c r="X13" s="18">
        <v>1</v>
      </c>
      <c r="Y13" s="6"/>
      <c r="Z13" s="19">
        <v>5</v>
      </c>
      <c r="AA13" s="6"/>
      <c r="AB13" s="21">
        <f t="shared" si="0"/>
        <v>0.39777864208786501</v>
      </c>
      <c r="AC13" s="20"/>
    </row>
    <row r="14" spans="12:29" x14ac:dyDescent="0.45">
      <c r="W14" s="6"/>
      <c r="X14" s="6"/>
      <c r="Y14" s="6"/>
      <c r="Z14" s="6"/>
      <c r="AA14" s="6"/>
      <c r="AB14" s="6"/>
    </row>
    <row r="15" spans="12:29" x14ac:dyDescent="0.45">
      <c r="T15" t="s">
        <v>125</v>
      </c>
      <c r="V15" s="20">
        <f>SQRT(Z4^2+Z5^2+Z6^2+Z7^2+Z8^2+Z9^2+Z10^2+Z11^2+Z12^2+Z13^2)</f>
        <v>12.569805089976535</v>
      </c>
      <c r="W15" s="6"/>
      <c r="X15" s="6"/>
      <c r="Y15" s="6"/>
      <c r="Z15" s="6"/>
      <c r="AA15" s="6"/>
      <c r="AB15" s="6"/>
    </row>
    <row r="18" spans="13:28" x14ac:dyDescent="0.45">
      <c r="M18" s="54" t="s">
        <v>126</v>
      </c>
      <c r="N18" s="54"/>
      <c r="O18" s="54"/>
      <c r="P18" s="54"/>
      <c r="Q18" s="54"/>
      <c r="R18" s="54"/>
      <c r="S18" s="54"/>
      <c r="T18" s="54"/>
      <c r="U18" s="54"/>
      <c r="V18" s="54"/>
      <c r="W18" s="6"/>
      <c r="X18" s="6"/>
      <c r="Y18" s="6"/>
      <c r="Z18" s="6"/>
      <c r="AA18" s="6"/>
      <c r="AB18" s="6"/>
    </row>
    <row r="19" spans="13:28" x14ac:dyDescent="0.45">
      <c r="M19" s="18">
        <v>0</v>
      </c>
      <c r="N19" s="18">
        <v>1</v>
      </c>
      <c r="O19" s="18">
        <v>0</v>
      </c>
      <c r="P19" s="18">
        <v>1</v>
      </c>
      <c r="Q19" s="18">
        <v>0</v>
      </c>
      <c r="R19" s="18">
        <v>1</v>
      </c>
      <c r="S19" s="18">
        <v>0</v>
      </c>
      <c r="T19" s="18">
        <v>1</v>
      </c>
      <c r="U19" s="18">
        <v>0</v>
      </c>
      <c r="V19" s="18">
        <v>1</v>
      </c>
      <c r="W19" s="6"/>
      <c r="X19" s="22">
        <v>0.39777864208786501</v>
      </c>
      <c r="Y19" s="6"/>
      <c r="Z19" s="57" cm="1">
        <f t="array" ref="Z19:Z28">MMULT(M19:V28,X19:X28)</f>
        <v>1.5115588399338871</v>
      </c>
      <c r="AA19" s="6"/>
      <c r="AB19" s="21">
        <f>Z19/V$30</f>
        <v>0.37162148063063527</v>
      </c>
    </row>
    <row r="20" spans="13:28" x14ac:dyDescent="0.45">
      <c r="M20" s="18">
        <v>1</v>
      </c>
      <c r="N20" s="18">
        <v>0</v>
      </c>
      <c r="O20" s="18">
        <v>1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6"/>
      <c r="X20" s="22">
        <v>0.15911145683514599</v>
      </c>
      <c r="Y20" s="6"/>
      <c r="Z20" s="57">
        <v>0.79555728417573002</v>
      </c>
      <c r="AA20" s="6"/>
      <c r="AB20" s="21">
        <f t="shared" ref="AB20:AB28" si="1">Z20/V$30</f>
        <v>0.19559025296349222</v>
      </c>
    </row>
    <row r="21" spans="13:28" x14ac:dyDescent="0.45">
      <c r="M21" s="18">
        <v>0</v>
      </c>
      <c r="N21" s="18">
        <v>1</v>
      </c>
      <c r="O21" s="18">
        <v>0</v>
      </c>
      <c r="P21" s="18">
        <v>1</v>
      </c>
      <c r="Q21" s="18">
        <v>0</v>
      </c>
      <c r="R21" s="18">
        <v>1</v>
      </c>
      <c r="S21" s="18">
        <v>0</v>
      </c>
      <c r="T21" s="18">
        <v>1</v>
      </c>
      <c r="U21" s="18">
        <v>0</v>
      </c>
      <c r="V21" s="18">
        <v>1</v>
      </c>
      <c r="W21" s="6"/>
      <c r="X21" s="22">
        <v>0.39777864208786501</v>
      </c>
      <c r="Y21" s="6"/>
      <c r="Z21" s="57">
        <v>1.5115588399338871</v>
      </c>
      <c r="AA21" s="6"/>
      <c r="AB21" s="21">
        <f t="shared" si="1"/>
        <v>0.37162148063063527</v>
      </c>
    </row>
    <row r="22" spans="13:28" x14ac:dyDescent="0.45">
      <c r="M22" s="18">
        <v>1</v>
      </c>
      <c r="N22" s="18">
        <v>0</v>
      </c>
      <c r="O22" s="18">
        <v>1</v>
      </c>
      <c r="P22" s="18">
        <v>0</v>
      </c>
      <c r="Q22" s="18">
        <v>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6"/>
      <c r="X22" s="22">
        <v>0.23866718525271902</v>
      </c>
      <c r="Y22" s="6"/>
      <c r="Z22" s="57">
        <v>1.113780197846022</v>
      </c>
      <c r="AA22" s="6"/>
      <c r="AB22" s="21">
        <f t="shared" si="1"/>
        <v>0.27382635414888912</v>
      </c>
    </row>
    <row r="23" spans="13:28" x14ac:dyDescent="0.45">
      <c r="M23" s="18">
        <v>0</v>
      </c>
      <c r="N23" s="18">
        <v>0</v>
      </c>
      <c r="O23" s="18">
        <v>0</v>
      </c>
      <c r="P23" s="18">
        <v>1</v>
      </c>
      <c r="Q23" s="18">
        <v>0</v>
      </c>
      <c r="R23" s="18">
        <v>1</v>
      </c>
      <c r="S23" s="18">
        <v>0</v>
      </c>
      <c r="T23" s="18">
        <v>1</v>
      </c>
      <c r="U23" s="18">
        <v>0</v>
      </c>
      <c r="V23" s="18">
        <v>1</v>
      </c>
      <c r="W23" s="6" t="s">
        <v>123</v>
      </c>
      <c r="X23" s="22">
        <v>0.31822291367029198</v>
      </c>
      <c r="Y23" s="6" t="s">
        <v>124</v>
      </c>
      <c r="Z23" s="57">
        <v>1.3524473830987409</v>
      </c>
      <c r="AA23" s="6" t="s">
        <v>124</v>
      </c>
      <c r="AB23" s="21">
        <f t="shared" si="1"/>
        <v>0.33250343003793675</v>
      </c>
    </row>
    <row r="24" spans="13:28" x14ac:dyDescent="0.45">
      <c r="M24" s="18">
        <v>1</v>
      </c>
      <c r="N24" s="18">
        <v>0</v>
      </c>
      <c r="O24" s="18">
        <v>1</v>
      </c>
      <c r="P24" s="18">
        <v>0</v>
      </c>
      <c r="Q24" s="18">
        <v>1</v>
      </c>
      <c r="R24" s="18">
        <v>0</v>
      </c>
      <c r="S24" s="18">
        <v>1</v>
      </c>
      <c r="T24" s="18">
        <v>0</v>
      </c>
      <c r="U24" s="18">
        <v>1</v>
      </c>
      <c r="V24" s="18">
        <v>0</v>
      </c>
      <c r="W24" s="6"/>
      <c r="X24" s="22">
        <v>0.39777864208786501</v>
      </c>
      <c r="Y24" s="6"/>
      <c r="Z24" s="57">
        <v>1.5115588399338868</v>
      </c>
      <c r="AA24" s="6"/>
      <c r="AB24" s="21">
        <f t="shared" si="1"/>
        <v>0.37162148063063521</v>
      </c>
    </row>
    <row r="25" spans="13:28" x14ac:dyDescent="0.45"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1</v>
      </c>
      <c r="S25" s="18">
        <v>0</v>
      </c>
      <c r="T25" s="18">
        <v>0</v>
      </c>
      <c r="U25" s="18">
        <v>0</v>
      </c>
      <c r="V25" s="18">
        <v>1</v>
      </c>
      <c r="W25" s="6"/>
      <c r="X25" s="22">
        <v>0.15911145683514599</v>
      </c>
      <c r="Y25" s="6"/>
      <c r="Z25" s="57">
        <v>0.79555728417573002</v>
      </c>
      <c r="AA25" s="6"/>
      <c r="AB25" s="21">
        <f t="shared" si="1"/>
        <v>0.19559025296349222</v>
      </c>
    </row>
    <row r="26" spans="13:28" x14ac:dyDescent="0.45">
      <c r="M26" s="18">
        <v>1</v>
      </c>
      <c r="N26" s="18">
        <v>0</v>
      </c>
      <c r="O26" s="18">
        <v>1</v>
      </c>
      <c r="P26" s="18">
        <v>0</v>
      </c>
      <c r="Q26" s="18">
        <v>1</v>
      </c>
      <c r="R26" s="18">
        <v>0</v>
      </c>
      <c r="S26" s="18">
        <v>0</v>
      </c>
      <c r="T26" s="18">
        <v>0</v>
      </c>
      <c r="U26" s="18">
        <v>1</v>
      </c>
      <c r="V26" s="18">
        <v>0</v>
      </c>
      <c r="W26" s="6"/>
      <c r="X26" s="22">
        <v>0.31822291367029198</v>
      </c>
      <c r="Y26" s="6"/>
      <c r="Z26" s="57">
        <v>1.3524473830987409</v>
      </c>
      <c r="AA26" s="6"/>
      <c r="AB26" s="21">
        <f t="shared" si="1"/>
        <v>0.33250343003793675</v>
      </c>
    </row>
    <row r="27" spans="13:28" x14ac:dyDescent="0.45"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1</v>
      </c>
      <c r="S27" s="18">
        <v>0</v>
      </c>
      <c r="T27" s="18">
        <v>1</v>
      </c>
      <c r="U27" s="18">
        <v>0</v>
      </c>
      <c r="V27" s="18">
        <v>1</v>
      </c>
      <c r="W27" s="6"/>
      <c r="X27" s="22">
        <v>0.23866718525271902</v>
      </c>
      <c r="Y27" s="6"/>
      <c r="Z27" s="57">
        <v>1.113780197846022</v>
      </c>
      <c r="AA27" s="6"/>
      <c r="AB27" s="21">
        <f t="shared" si="1"/>
        <v>0.27382635414888912</v>
      </c>
    </row>
    <row r="28" spans="13:28" x14ac:dyDescent="0.45">
      <c r="M28" s="18">
        <v>1</v>
      </c>
      <c r="N28" s="18">
        <v>0</v>
      </c>
      <c r="O28" s="18">
        <v>1</v>
      </c>
      <c r="P28" s="18">
        <v>0</v>
      </c>
      <c r="Q28" s="18">
        <v>1</v>
      </c>
      <c r="R28" s="18">
        <v>0</v>
      </c>
      <c r="S28" s="18">
        <v>1</v>
      </c>
      <c r="T28" s="18">
        <v>0</v>
      </c>
      <c r="U28" s="18">
        <v>1</v>
      </c>
      <c r="V28" s="18">
        <v>0</v>
      </c>
      <c r="W28" s="6"/>
      <c r="X28" s="22">
        <v>0.39777864208786501</v>
      </c>
      <c r="Y28" s="6"/>
      <c r="Z28" s="57">
        <v>1.5115588399338868</v>
      </c>
      <c r="AA28" s="6"/>
      <c r="AB28" s="21">
        <f t="shared" si="1"/>
        <v>0.37162148063063521</v>
      </c>
    </row>
    <row r="29" spans="13:28" x14ac:dyDescent="0.45">
      <c r="W29" s="6"/>
      <c r="X29" s="6"/>
      <c r="Y29" s="6"/>
      <c r="Z29" s="6"/>
      <c r="AA29" s="6"/>
      <c r="AB29" s="6"/>
    </row>
    <row r="30" spans="13:28" x14ac:dyDescent="0.45">
      <c r="T30" t="s">
        <v>125</v>
      </c>
      <c r="V30" s="20">
        <f>SQRT(Z19^2+Z20^2+Z21^2+Z22^2+Z23^2+Z24^2+Z25^2+Z26^2+Z27^2+Z28^2)</f>
        <v>4.0674689669951203</v>
      </c>
      <c r="W30" s="6"/>
      <c r="X30" s="6"/>
      <c r="Y30" s="6"/>
      <c r="Z30" s="6"/>
      <c r="AA30" s="6"/>
      <c r="AB30" s="6"/>
    </row>
    <row r="33" spans="13:28" x14ac:dyDescent="0.45">
      <c r="M33" s="54" t="s">
        <v>127</v>
      </c>
      <c r="N33" s="54"/>
      <c r="O33" s="54"/>
      <c r="P33" s="54"/>
      <c r="Q33" s="54"/>
      <c r="R33" s="54"/>
      <c r="S33" s="54"/>
      <c r="T33" s="54"/>
      <c r="U33" s="54"/>
      <c r="V33" s="54"/>
      <c r="W33" s="6"/>
      <c r="X33" s="6"/>
      <c r="Y33" s="6"/>
      <c r="Z33" s="6"/>
      <c r="AA33" s="6"/>
      <c r="AB33" s="6"/>
    </row>
    <row r="34" spans="13:28" x14ac:dyDescent="0.45">
      <c r="M34" s="18">
        <v>0</v>
      </c>
      <c r="N34" s="18">
        <v>1</v>
      </c>
      <c r="O34" s="18">
        <v>0</v>
      </c>
      <c r="P34" s="18">
        <v>1</v>
      </c>
      <c r="Q34" s="18">
        <v>0</v>
      </c>
      <c r="R34" s="18">
        <v>1</v>
      </c>
      <c r="S34" s="18">
        <v>0</v>
      </c>
      <c r="T34" s="18">
        <v>1</v>
      </c>
      <c r="U34" s="18">
        <v>0</v>
      </c>
      <c r="V34" s="18">
        <v>1</v>
      </c>
      <c r="W34" s="6"/>
      <c r="X34" s="22">
        <v>0.3716096322413795</v>
      </c>
      <c r="Y34" s="6"/>
      <c r="Z34" s="57" cm="1">
        <f t="array" ref="Z34:Z43">MMULT(M34:V43,X34:X43)</f>
        <v>1.5451784113105509</v>
      </c>
      <c r="AA34" s="6"/>
      <c r="AB34" s="21">
        <f>Z34/V$45</f>
        <v>0.37911137087845742</v>
      </c>
    </row>
    <row r="35" spans="13:28" x14ac:dyDescent="0.45">
      <c r="M35" s="18">
        <v>1</v>
      </c>
      <c r="N35" s="18">
        <v>0</v>
      </c>
      <c r="O35" s="18">
        <v>1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6"/>
      <c r="X35" s="22">
        <v>0.19563575877257811</v>
      </c>
      <c r="Y35" s="6"/>
      <c r="Z35" s="57">
        <v>0.74321926448275899</v>
      </c>
      <c r="AA35" s="6"/>
      <c r="AB35" s="21">
        <f t="shared" ref="AB35:AB43" si="2">Z35/V$45</f>
        <v>0.18234973525313428</v>
      </c>
    </row>
    <row r="36" spans="13:28" x14ac:dyDescent="0.45">
      <c r="M36" s="18">
        <v>0</v>
      </c>
      <c r="N36" s="18">
        <v>1</v>
      </c>
      <c r="O36" s="18">
        <v>0</v>
      </c>
      <c r="P36" s="18">
        <v>1</v>
      </c>
      <c r="Q36" s="18">
        <v>0</v>
      </c>
      <c r="R36" s="18">
        <v>1</v>
      </c>
      <c r="S36" s="18">
        <v>0</v>
      </c>
      <c r="T36" s="18">
        <v>1</v>
      </c>
      <c r="U36" s="18">
        <v>0</v>
      </c>
      <c r="V36" s="18">
        <v>1</v>
      </c>
      <c r="W36" s="6"/>
      <c r="X36" s="22">
        <v>0.3716096322413795</v>
      </c>
      <c r="Y36" s="6"/>
      <c r="Z36" s="57">
        <v>1.5451784113105509</v>
      </c>
      <c r="AA36" s="6"/>
      <c r="AB36" s="21">
        <f t="shared" si="2"/>
        <v>0.37911137087845742</v>
      </c>
    </row>
    <row r="37" spans="13:28" x14ac:dyDescent="0.45">
      <c r="M37" s="18">
        <v>1</v>
      </c>
      <c r="N37" s="18">
        <v>0</v>
      </c>
      <c r="O37" s="18">
        <v>1</v>
      </c>
      <c r="P37" s="18">
        <v>0</v>
      </c>
      <c r="Q37" s="18">
        <v>1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6"/>
      <c r="X37" s="22">
        <v>0.27379175285509044</v>
      </c>
      <c r="Y37" s="6"/>
      <c r="Z37" s="57">
        <v>1.0757508996828822</v>
      </c>
      <c r="AA37" s="6"/>
      <c r="AB37" s="21">
        <f t="shared" si="2"/>
        <v>0.26393676957770129</v>
      </c>
    </row>
    <row r="38" spans="13:28" x14ac:dyDescent="0.45">
      <c r="M38" s="18">
        <v>0</v>
      </c>
      <c r="N38" s="18">
        <v>0</v>
      </c>
      <c r="O38" s="18">
        <v>0</v>
      </c>
      <c r="P38" s="18">
        <v>1</v>
      </c>
      <c r="Q38" s="18">
        <v>0</v>
      </c>
      <c r="R38" s="18">
        <v>1</v>
      </c>
      <c r="S38" s="18">
        <v>0</v>
      </c>
      <c r="T38" s="18">
        <v>1</v>
      </c>
      <c r="U38" s="18">
        <v>0</v>
      </c>
      <c r="V38" s="18">
        <v>1</v>
      </c>
      <c r="W38" s="6" t="s">
        <v>123</v>
      </c>
      <c r="X38" s="22">
        <v>0.3325316352001233</v>
      </c>
      <c r="Y38" s="6" t="s">
        <v>124</v>
      </c>
      <c r="Z38" s="57">
        <v>1.3495426525379728</v>
      </c>
      <c r="AA38" s="6" t="s">
        <v>124</v>
      </c>
      <c r="AB38" s="21">
        <f t="shared" si="2"/>
        <v>0.33111190353007952</v>
      </c>
    </row>
    <row r="39" spans="13:28" x14ac:dyDescent="0.45">
      <c r="M39" s="18">
        <v>1</v>
      </c>
      <c r="N39" s="18">
        <v>0</v>
      </c>
      <c r="O39" s="18">
        <v>1</v>
      </c>
      <c r="P39" s="18">
        <v>0</v>
      </c>
      <c r="Q39" s="18">
        <v>1</v>
      </c>
      <c r="R39" s="18">
        <v>0</v>
      </c>
      <c r="S39" s="18">
        <v>1</v>
      </c>
      <c r="T39" s="18">
        <v>0</v>
      </c>
      <c r="U39" s="18">
        <v>1</v>
      </c>
      <c r="V39" s="18">
        <v>0</v>
      </c>
      <c r="W39" s="6"/>
      <c r="X39" s="22">
        <v>0.3716096322413795</v>
      </c>
      <c r="Y39" s="6"/>
      <c r="Z39" s="57">
        <v>1.5451784113105507</v>
      </c>
      <c r="AA39" s="6"/>
      <c r="AB39" s="21">
        <f t="shared" si="2"/>
        <v>0.37911137087845737</v>
      </c>
    </row>
    <row r="40" spans="13:28" x14ac:dyDescent="0.45"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1</v>
      </c>
      <c r="S40" s="18">
        <v>0</v>
      </c>
      <c r="T40" s="18">
        <v>0</v>
      </c>
      <c r="U40" s="18">
        <v>0</v>
      </c>
      <c r="V40" s="18">
        <v>1</v>
      </c>
      <c r="W40" s="6"/>
      <c r="X40" s="22">
        <v>0.19563575877257811</v>
      </c>
      <c r="Y40" s="6"/>
      <c r="Z40" s="57">
        <v>0.74321926448275899</v>
      </c>
      <c r="AA40" s="6"/>
      <c r="AB40" s="21">
        <f t="shared" si="2"/>
        <v>0.18234973525313428</v>
      </c>
    </row>
    <row r="41" spans="13:28" x14ac:dyDescent="0.45">
      <c r="M41" s="18">
        <v>1</v>
      </c>
      <c r="N41" s="18">
        <v>0</v>
      </c>
      <c r="O41" s="18">
        <v>1</v>
      </c>
      <c r="P41" s="18">
        <v>0</v>
      </c>
      <c r="Q41" s="18">
        <v>1</v>
      </c>
      <c r="R41" s="18">
        <v>0</v>
      </c>
      <c r="S41" s="18">
        <v>0</v>
      </c>
      <c r="T41" s="18">
        <v>0</v>
      </c>
      <c r="U41" s="18">
        <v>1</v>
      </c>
      <c r="V41" s="18">
        <v>0</v>
      </c>
      <c r="W41" s="6"/>
      <c r="X41" s="22">
        <v>0.3325316352001233</v>
      </c>
      <c r="Y41" s="6"/>
      <c r="Z41" s="57">
        <v>1.3495426525379726</v>
      </c>
      <c r="AA41" s="6"/>
      <c r="AB41" s="21">
        <f t="shared" si="2"/>
        <v>0.33111190353007947</v>
      </c>
    </row>
    <row r="42" spans="13:28" x14ac:dyDescent="0.45"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1</v>
      </c>
      <c r="S42" s="18">
        <v>0</v>
      </c>
      <c r="T42" s="18">
        <v>1</v>
      </c>
      <c r="U42" s="18">
        <v>0</v>
      </c>
      <c r="V42" s="18">
        <v>1</v>
      </c>
      <c r="W42" s="6"/>
      <c r="X42" s="22">
        <v>0.27379175285509044</v>
      </c>
      <c r="Y42" s="6"/>
      <c r="Z42" s="57">
        <v>1.0757508996828824</v>
      </c>
      <c r="AA42" s="6"/>
      <c r="AB42" s="21">
        <f t="shared" si="2"/>
        <v>0.26393676957770135</v>
      </c>
    </row>
    <row r="43" spans="13:28" x14ac:dyDescent="0.45">
      <c r="M43" s="18">
        <v>1</v>
      </c>
      <c r="N43" s="18">
        <v>0</v>
      </c>
      <c r="O43" s="18">
        <v>1</v>
      </c>
      <c r="P43" s="18">
        <v>0</v>
      </c>
      <c r="Q43" s="18">
        <v>1</v>
      </c>
      <c r="R43" s="18">
        <v>0</v>
      </c>
      <c r="S43" s="18">
        <v>1</v>
      </c>
      <c r="T43" s="18">
        <v>0</v>
      </c>
      <c r="U43" s="18">
        <v>1</v>
      </c>
      <c r="V43" s="18">
        <v>0</v>
      </c>
      <c r="W43" s="6"/>
      <c r="X43" s="22">
        <v>0.3716096322413795</v>
      </c>
      <c r="Y43" s="6"/>
      <c r="Z43" s="57">
        <v>1.5451784113105507</v>
      </c>
      <c r="AA43" s="6"/>
      <c r="AB43" s="21">
        <f t="shared" si="2"/>
        <v>0.37911137087845737</v>
      </c>
    </row>
    <row r="44" spans="13:28" x14ac:dyDescent="0.45">
      <c r="W44" s="6"/>
      <c r="X44" s="6"/>
      <c r="Y44" s="6"/>
      <c r="Z44" s="6"/>
      <c r="AA44" s="6"/>
      <c r="AB44" s="6"/>
    </row>
    <row r="45" spans="13:28" x14ac:dyDescent="0.45">
      <c r="T45" t="s">
        <v>125</v>
      </c>
      <c r="V45" s="20">
        <f>SQRT(Z34^2+Z35^2+Z36^2+Z37^2+Z38^2+Z39^2+Z40^2+Z41^2+Z42^2+Z43^2)</f>
        <v>4.075790203100853</v>
      </c>
      <c r="W45" s="6"/>
      <c r="X45" s="6"/>
      <c r="Y45" s="6"/>
      <c r="Z45" s="6"/>
      <c r="AA45" s="6"/>
      <c r="AB45" s="6"/>
    </row>
    <row r="48" spans="13:28" x14ac:dyDescent="0.45">
      <c r="M48" s="54" t="s">
        <v>128</v>
      </c>
      <c r="N48" s="54"/>
      <c r="O48" s="54"/>
      <c r="P48" s="54"/>
      <c r="Q48" s="54"/>
      <c r="R48" s="54"/>
      <c r="S48" s="54"/>
      <c r="T48" s="54"/>
      <c r="U48" s="54"/>
      <c r="V48" s="54"/>
      <c r="W48" s="6"/>
      <c r="X48" s="6"/>
      <c r="Y48" s="6"/>
      <c r="Z48" s="6"/>
      <c r="AA48" s="6"/>
      <c r="AB48" s="6"/>
    </row>
    <row r="49" spans="13:28" x14ac:dyDescent="0.45">
      <c r="M49" s="18">
        <v>0</v>
      </c>
      <c r="N49" s="18">
        <v>1</v>
      </c>
      <c r="O49" s="18">
        <v>0</v>
      </c>
      <c r="P49" s="18">
        <v>1</v>
      </c>
      <c r="Q49" s="18">
        <v>0</v>
      </c>
      <c r="R49" s="18">
        <v>1</v>
      </c>
      <c r="S49" s="18">
        <v>0</v>
      </c>
      <c r="T49" s="18">
        <v>1</v>
      </c>
      <c r="U49" s="18">
        <v>0</v>
      </c>
      <c r="V49" s="18">
        <v>1</v>
      </c>
      <c r="W49" s="6"/>
      <c r="X49" s="22">
        <v>0.37912376076808096</v>
      </c>
      <c r="Y49" s="6"/>
      <c r="Z49" s="57" cm="1">
        <f t="array" ref="Z49:Z58">MMULT(M49:V58,X49:X58)</f>
        <v>1.5356105268085294</v>
      </c>
      <c r="AA49" s="6"/>
      <c r="AB49" s="21">
        <f>Z49/V$60</f>
        <v>0.3766930477877915</v>
      </c>
    </row>
    <row r="50" spans="13:28" x14ac:dyDescent="0.45">
      <c r="M50" s="18">
        <v>1</v>
      </c>
      <c r="N50" s="18">
        <v>0</v>
      </c>
      <c r="O50" s="18">
        <v>1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6"/>
      <c r="X50" s="22">
        <v>0.18233230640688575</v>
      </c>
      <c r="Y50" s="6"/>
      <c r="Z50" s="57">
        <v>0.75824752153616193</v>
      </c>
      <c r="AA50" s="6"/>
      <c r="AB50" s="21">
        <f t="shared" ref="AB50:AB58" si="3">Z50/V$60</f>
        <v>0.1860019613557975</v>
      </c>
    </row>
    <row r="51" spans="13:28" x14ac:dyDescent="0.45">
      <c r="M51" s="18">
        <v>0</v>
      </c>
      <c r="N51" s="18">
        <v>1</v>
      </c>
      <c r="O51" s="18">
        <v>0</v>
      </c>
      <c r="P51" s="18">
        <v>1</v>
      </c>
      <c r="Q51" s="18">
        <v>0</v>
      </c>
      <c r="R51" s="18">
        <v>1</v>
      </c>
      <c r="S51" s="18">
        <v>0</v>
      </c>
      <c r="T51" s="18">
        <v>1</v>
      </c>
      <c r="U51" s="18">
        <v>0</v>
      </c>
      <c r="V51" s="18">
        <v>1</v>
      </c>
      <c r="W51" s="6"/>
      <c r="X51" s="22">
        <v>0.37912376076808096</v>
      </c>
      <c r="Y51" s="6"/>
      <c r="Z51" s="57">
        <v>1.5356105268085294</v>
      </c>
      <c r="AA51" s="6"/>
      <c r="AB51" s="21">
        <f t="shared" si="3"/>
        <v>0.3766930477877915</v>
      </c>
    </row>
    <row r="52" spans="13:28" x14ac:dyDescent="0.45">
      <c r="M52" s="18">
        <v>1</v>
      </c>
      <c r="N52" s="18">
        <v>0</v>
      </c>
      <c r="O52" s="18">
        <v>1</v>
      </c>
      <c r="P52" s="18">
        <v>0</v>
      </c>
      <c r="Q52" s="18">
        <v>1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6"/>
      <c r="X52" s="22">
        <v>0.26394071774222572</v>
      </c>
      <c r="Y52" s="6"/>
      <c r="Z52" s="57">
        <v>1.0893375026594181</v>
      </c>
      <c r="AA52" s="6"/>
      <c r="AB52" s="21">
        <f t="shared" si="3"/>
        <v>0.26722001235504844</v>
      </c>
    </row>
    <row r="53" spans="13:28" x14ac:dyDescent="0.45">
      <c r="M53" s="18">
        <v>0</v>
      </c>
      <c r="N53" s="18">
        <v>0</v>
      </c>
      <c r="O53" s="18">
        <v>0</v>
      </c>
      <c r="P53" s="18">
        <v>1</v>
      </c>
      <c r="Q53" s="18">
        <v>0</v>
      </c>
      <c r="R53" s="18">
        <v>1</v>
      </c>
      <c r="S53" s="18">
        <v>0</v>
      </c>
      <c r="T53" s="18">
        <v>1</v>
      </c>
      <c r="U53" s="18">
        <v>0</v>
      </c>
      <c r="V53" s="18">
        <v>1</v>
      </c>
      <c r="W53" s="6" t="s">
        <v>123</v>
      </c>
      <c r="X53" s="22">
        <v>0.33108998112325622</v>
      </c>
      <c r="Y53" s="6" t="s">
        <v>124</v>
      </c>
      <c r="Z53" s="57">
        <v>1.353278220401644</v>
      </c>
      <c r="AA53" s="6" t="s">
        <v>124</v>
      </c>
      <c r="AB53" s="21">
        <f t="shared" si="3"/>
        <v>0.33196600859945502</v>
      </c>
    </row>
    <row r="54" spans="13:28" x14ac:dyDescent="0.45">
      <c r="M54" s="18">
        <v>1</v>
      </c>
      <c r="N54" s="18">
        <v>0</v>
      </c>
      <c r="O54" s="18">
        <v>1</v>
      </c>
      <c r="P54" s="18">
        <v>0</v>
      </c>
      <c r="Q54" s="18">
        <v>1</v>
      </c>
      <c r="R54" s="18">
        <v>0</v>
      </c>
      <c r="S54" s="18">
        <v>1</v>
      </c>
      <c r="T54" s="18">
        <v>0</v>
      </c>
      <c r="U54" s="18">
        <v>1</v>
      </c>
      <c r="V54" s="18">
        <v>0</v>
      </c>
      <c r="W54" s="6"/>
      <c r="X54" s="22">
        <v>0.37912376076808096</v>
      </c>
      <c r="Y54" s="6"/>
      <c r="Z54" s="57">
        <v>1.5356105268085296</v>
      </c>
      <c r="AA54" s="6"/>
      <c r="AB54" s="21">
        <f t="shared" si="3"/>
        <v>0.37669304778779156</v>
      </c>
    </row>
    <row r="55" spans="13:28" x14ac:dyDescent="0.45"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1</v>
      </c>
      <c r="S55" s="18">
        <v>0</v>
      </c>
      <c r="T55" s="18">
        <v>0</v>
      </c>
      <c r="U55" s="18">
        <v>0</v>
      </c>
      <c r="V55" s="18">
        <v>1</v>
      </c>
      <c r="W55" s="6"/>
      <c r="X55" s="22">
        <v>0.18233230640688575</v>
      </c>
      <c r="Y55" s="6"/>
      <c r="Z55" s="57">
        <v>0.75824752153616193</v>
      </c>
      <c r="AA55" s="6"/>
      <c r="AB55" s="21">
        <f t="shared" si="3"/>
        <v>0.1860019613557975</v>
      </c>
    </row>
    <row r="56" spans="13:28" x14ac:dyDescent="0.45">
      <c r="M56" s="18">
        <v>1</v>
      </c>
      <c r="N56" s="18">
        <v>0</v>
      </c>
      <c r="O56" s="18">
        <v>1</v>
      </c>
      <c r="P56" s="18">
        <v>0</v>
      </c>
      <c r="Q56" s="18">
        <v>1</v>
      </c>
      <c r="R56" s="18">
        <v>0</v>
      </c>
      <c r="S56" s="18">
        <v>0</v>
      </c>
      <c r="T56" s="18">
        <v>0</v>
      </c>
      <c r="U56" s="18">
        <v>1</v>
      </c>
      <c r="V56" s="18">
        <v>0</v>
      </c>
      <c r="W56" s="6"/>
      <c r="X56" s="22">
        <v>0.33108998112325622</v>
      </c>
      <c r="Y56" s="6"/>
      <c r="Z56" s="57">
        <v>1.3532782204016438</v>
      </c>
      <c r="AA56" s="6"/>
      <c r="AB56" s="21">
        <f t="shared" si="3"/>
        <v>0.33196600859945496</v>
      </c>
    </row>
    <row r="57" spans="13:28" x14ac:dyDescent="0.45"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1</v>
      </c>
      <c r="S57" s="18">
        <v>0</v>
      </c>
      <c r="T57" s="18">
        <v>1</v>
      </c>
      <c r="U57" s="18">
        <v>0</v>
      </c>
      <c r="V57" s="18">
        <v>1</v>
      </c>
      <c r="W57" s="6"/>
      <c r="X57" s="22">
        <v>0.26394071774222572</v>
      </c>
      <c r="Y57" s="6"/>
      <c r="Z57" s="57">
        <v>1.0893375026594181</v>
      </c>
      <c r="AA57" s="6"/>
      <c r="AB57" s="21">
        <f t="shared" si="3"/>
        <v>0.26722001235504844</v>
      </c>
    </row>
    <row r="58" spans="13:28" x14ac:dyDescent="0.45">
      <c r="M58" s="18">
        <v>1</v>
      </c>
      <c r="N58" s="18">
        <v>0</v>
      </c>
      <c r="O58" s="18">
        <v>1</v>
      </c>
      <c r="P58" s="18">
        <v>0</v>
      </c>
      <c r="Q58" s="18">
        <v>1</v>
      </c>
      <c r="R58" s="18">
        <v>0</v>
      </c>
      <c r="S58" s="18">
        <v>1</v>
      </c>
      <c r="T58" s="18">
        <v>0</v>
      </c>
      <c r="U58" s="18">
        <v>1</v>
      </c>
      <c r="V58" s="18">
        <v>0</v>
      </c>
      <c r="W58" s="6"/>
      <c r="X58" s="22">
        <v>0.37912376076808096</v>
      </c>
      <c r="Y58" s="6"/>
      <c r="Z58" s="57">
        <v>1.5356105268085296</v>
      </c>
      <c r="AA58" s="6"/>
      <c r="AB58" s="21">
        <f t="shared" si="3"/>
        <v>0.37669304778779156</v>
      </c>
    </row>
    <row r="59" spans="13:28" x14ac:dyDescent="0.45">
      <c r="W59" s="6"/>
      <c r="X59" s="6"/>
      <c r="Y59" s="6"/>
      <c r="Z59" s="6"/>
      <c r="AA59" s="6"/>
      <c r="AB59" s="6"/>
    </row>
    <row r="60" spans="13:28" x14ac:dyDescent="0.45">
      <c r="T60" t="s">
        <v>125</v>
      </c>
      <c r="V60" s="20">
        <f>SQRT(Z49^2+Z50^2+Z51^2+Z52^2+Z53^2+Z54^2+Z55^2+Z56^2+Z57^2+Z58^2)</f>
        <v>4.0765565911734303</v>
      </c>
      <c r="W60" s="6"/>
      <c r="X60" s="6"/>
      <c r="Y60" s="6"/>
      <c r="Z60" s="6"/>
      <c r="AA60" s="6"/>
      <c r="AB60" s="6"/>
    </row>
    <row r="63" spans="13:28" x14ac:dyDescent="0.45">
      <c r="M63" s="54" t="s">
        <v>129</v>
      </c>
      <c r="N63" s="54"/>
      <c r="O63" s="54"/>
      <c r="P63" s="54"/>
      <c r="Q63" s="54"/>
      <c r="R63" s="54"/>
      <c r="S63" s="54"/>
      <c r="T63" s="54"/>
      <c r="U63" s="54"/>
      <c r="V63" s="54"/>
      <c r="W63" s="6"/>
      <c r="X63" s="6"/>
      <c r="Y63" s="6"/>
      <c r="Z63" s="6"/>
      <c r="AA63" s="6"/>
      <c r="AB63" s="6"/>
    </row>
    <row r="64" spans="13:28" x14ac:dyDescent="0.45">
      <c r="M64" s="18">
        <v>0</v>
      </c>
      <c r="N64" s="18">
        <v>1</v>
      </c>
      <c r="O64" s="18">
        <v>0</v>
      </c>
      <c r="P64" s="18">
        <v>1</v>
      </c>
      <c r="Q64" s="18">
        <v>0</v>
      </c>
      <c r="R64" s="18">
        <v>1</v>
      </c>
      <c r="S64" s="18">
        <v>0</v>
      </c>
      <c r="T64" s="18">
        <v>1</v>
      </c>
      <c r="U64" s="18">
        <v>0</v>
      </c>
      <c r="V64" s="18">
        <v>1</v>
      </c>
      <c r="W64" s="6"/>
      <c r="X64" s="22">
        <v>0.37667052408928864</v>
      </c>
      <c r="Y64" s="6"/>
      <c r="Z64" s="57" cm="1">
        <f t="array" ref="Z64:Z73">MMULT(M64:V73,X64:X73)</f>
        <v>1.5385825316220456</v>
      </c>
      <c r="AA64" s="6"/>
      <c r="AB64" s="21">
        <f>Z64/V$75</f>
        <v>0.37741542966750191</v>
      </c>
    </row>
    <row r="65" spans="13:28" x14ac:dyDescent="0.45">
      <c r="M65" s="18">
        <v>1</v>
      </c>
      <c r="N65" s="18">
        <v>0</v>
      </c>
      <c r="O65" s="18">
        <v>1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6"/>
      <c r="X65" s="22">
        <v>0.18600407639067151</v>
      </c>
      <c r="Y65" s="6"/>
      <c r="Z65" s="57">
        <v>0.75334104817857728</v>
      </c>
      <c r="AA65" s="6"/>
      <c r="AB65" s="21">
        <f t="shared" ref="AB65:AB73" si="4">Z65/V$75</f>
        <v>0.18479511468568274</v>
      </c>
    </row>
    <row r="66" spans="13:28" x14ac:dyDescent="0.45">
      <c r="M66" s="18">
        <v>0</v>
      </c>
      <c r="N66" s="18">
        <v>1</v>
      </c>
      <c r="O66" s="18">
        <v>0</v>
      </c>
      <c r="P66" s="18">
        <v>1</v>
      </c>
      <c r="Q66" s="18">
        <v>0</v>
      </c>
      <c r="R66" s="18">
        <v>1</v>
      </c>
      <c r="S66" s="18">
        <v>0</v>
      </c>
      <c r="T66" s="18">
        <v>1</v>
      </c>
      <c r="U66" s="18">
        <v>0</v>
      </c>
      <c r="V66" s="18">
        <v>1</v>
      </c>
      <c r="W66" s="6"/>
      <c r="X66" s="22">
        <v>0.37667052408928864</v>
      </c>
      <c r="Y66" s="6"/>
      <c r="Z66" s="57">
        <v>1.5385825316220456</v>
      </c>
      <c r="AA66" s="6"/>
      <c r="AB66" s="21">
        <f t="shared" si="4"/>
        <v>0.37741542966750191</v>
      </c>
    </row>
    <row r="67" spans="13:28" x14ac:dyDescent="0.45">
      <c r="M67" s="18">
        <v>1</v>
      </c>
      <c r="N67" s="18">
        <v>0</v>
      </c>
      <c r="O67" s="18">
        <v>1</v>
      </c>
      <c r="P67" s="18">
        <v>0</v>
      </c>
      <c r="Q67" s="18">
        <v>1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6"/>
      <c r="X67" s="22">
        <v>0.26722749233435528</v>
      </c>
      <c r="Y67" s="6"/>
      <c r="Z67" s="57">
        <v>1.0853509628970186</v>
      </c>
      <c r="AA67" s="6"/>
      <c r="AB67" s="21">
        <f t="shared" si="4"/>
        <v>0.26623739161393312</v>
      </c>
    </row>
    <row r="68" spans="13:28" x14ac:dyDescent="0.45">
      <c r="M68" s="18">
        <v>0</v>
      </c>
      <c r="N68" s="18">
        <v>0</v>
      </c>
      <c r="O68" s="18">
        <v>0</v>
      </c>
      <c r="P68" s="18">
        <v>1</v>
      </c>
      <c r="Q68" s="18">
        <v>0</v>
      </c>
      <c r="R68" s="18">
        <v>1</v>
      </c>
      <c r="S68" s="18">
        <v>0</v>
      </c>
      <c r="T68" s="18">
        <v>1</v>
      </c>
      <c r="U68" s="18">
        <v>0</v>
      </c>
      <c r="V68" s="18">
        <v>1</v>
      </c>
      <c r="W68" s="6"/>
      <c r="X68" s="22">
        <v>0.33200991471844138</v>
      </c>
      <c r="Y68" s="6"/>
      <c r="Z68" s="57">
        <v>1.352578455231374</v>
      </c>
      <c r="AA68" s="6"/>
      <c r="AB68" s="21">
        <f t="shared" si="4"/>
        <v>0.33178849255618348</v>
      </c>
    </row>
    <row r="69" spans="13:28" x14ac:dyDescent="0.45">
      <c r="M69" s="18">
        <v>1</v>
      </c>
      <c r="N69" s="18">
        <v>0</v>
      </c>
      <c r="O69" s="18">
        <v>1</v>
      </c>
      <c r="P69" s="18">
        <v>0</v>
      </c>
      <c r="Q69" s="18">
        <v>1</v>
      </c>
      <c r="R69" s="18">
        <v>0</v>
      </c>
      <c r="S69" s="18">
        <v>1</v>
      </c>
      <c r="T69" s="18">
        <v>0</v>
      </c>
      <c r="U69" s="18">
        <v>1</v>
      </c>
      <c r="V69" s="18">
        <v>0</v>
      </c>
      <c r="W69" s="6" t="s">
        <v>123</v>
      </c>
      <c r="X69" s="22">
        <v>0.37667052408928864</v>
      </c>
      <c r="Y69" s="6" t="s">
        <v>124</v>
      </c>
      <c r="Z69" s="57">
        <v>1.5385825316220454</v>
      </c>
      <c r="AA69" s="6" t="s">
        <v>124</v>
      </c>
      <c r="AB69" s="21">
        <f t="shared" si="4"/>
        <v>0.37741542966750186</v>
      </c>
    </row>
    <row r="70" spans="13:28" x14ac:dyDescent="0.45"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1</v>
      </c>
      <c r="S70" s="18">
        <v>0</v>
      </c>
      <c r="T70" s="18">
        <v>0</v>
      </c>
      <c r="U70" s="18">
        <v>0</v>
      </c>
      <c r="V70" s="18">
        <v>1</v>
      </c>
      <c r="W70" s="6"/>
      <c r="X70" s="22">
        <v>0.18600407639067151</v>
      </c>
      <c r="Y70" s="6"/>
      <c r="Z70" s="57">
        <v>0.75334104817857728</v>
      </c>
      <c r="AA70" s="6"/>
      <c r="AB70" s="21">
        <f t="shared" si="4"/>
        <v>0.18479511468568274</v>
      </c>
    </row>
    <row r="71" spans="13:28" x14ac:dyDescent="0.45">
      <c r="M71" s="18">
        <v>1</v>
      </c>
      <c r="N71" s="18">
        <v>0</v>
      </c>
      <c r="O71" s="18">
        <v>1</v>
      </c>
      <c r="P71" s="18">
        <v>0</v>
      </c>
      <c r="Q71" s="18">
        <v>1</v>
      </c>
      <c r="R71" s="18">
        <v>0</v>
      </c>
      <c r="S71" s="18">
        <v>0</v>
      </c>
      <c r="T71" s="18">
        <v>0</v>
      </c>
      <c r="U71" s="18">
        <v>1</v>
      </c>
      <c r="V71" s="18">
        <v>0</v>
      </c>
      <c r="W71" s="6"/>
      <c r="X71" s="22">
        <v>0.33200991471844138</v>
      </c>
      <c r="Y71" s="6"/>
      <c r="Z71" s="57">
        <v>1.3525784552313738</v>
      </c>
      <c r="AA71" s="6"/>
      <c r="AB71" s="21">
        <f t="shared" si="4"/>
        <v>0.33178849255618342</v>
      </c>
    </row>
    <row r="72" spans="13:28" x14ac:dyDescent="0.45"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1</v>
      </c>
      <c r="S72" s="18">
        <v>0</v>
      </c>
      <c r="T72" s="18">
        <v>1</v>
      </c>
      <c r="U72" s="18">
        <v>0</v>
      </c>
      <c r="V72" s="18">
        <v>1</v>
      </c>
      <c r="W72" s="6"/>
      <c r="X72" s="22">
        <v>0.26722749233435528</v>
      </c>
      <c r="Y72" s="6"/>
      <c r="Z72" s="57">
        <v>1.0853509628970186</v>
      </c>
      <c r="AA72" s="6"/>
      <c r="AB72" s="21">
        <f t="shared" si="4"/>
        <v>0.26623739161393312</v>
      </c>
    </row>
    <row r="73" spans="13:28" x14ac:dyDescent="0.45">
      <c r="M73" s="18">
        <v>1</v>
      </c>
      <c r="N73" s="18">
        <v>0</v>
      </c>
      <c r="O73" s="18">
        <v>1</v>
      </c>
      <c r="P73" s="18">
        <v>0</v>
      </c>
      <c r="Q73" s="18">
        <v>1</v>
      </c>
      <c r="R73" s="18">
        <v>0</v>
      </c>
      <c r="S73" s="18">
        <v>1</v>
      </c>
      <c r="T73" s="18">
        <v>0</v>
      </c>
      <c r="U73" s="18">
        <v>1</v>
      </c>
      <c r="V73" s="18">
        <v>0</v>
      </c>
      <c r="W73" s="6"/>
      <c r="X73" s="22">
        <v>0.37667052408928864</v>
      </c>
      <c r="Y73" s="6"/>
      <c r="Z73" s="57">
        <v>1.5385825316220454</v>
      </c>
      <c r="AA73" s="6"/>
      <c r="AB73" s="21">
        <f t="shared" si="4"/>
        <v>0.37741542966750186</v>
      </c>
    </row>
    <row r="74" spans="13:28" x14ac:dyDescent="0.45">
      <c r="W74" s="6"/>
      <c r="X74" s="6"/>
      <c r="Y74" s="6"/>
      <c r="Z74" s="6"/>
      <c r="AA74" s="6"/>
      <c r="AB74" s="6"/>
    </row>
    <row r="75" spans="13:28" x14ac:dyDescent="0.45">
      <c r="T75" t="s">
        <v>125</v>
      </c>
      <c r="V75" s="20">
        <f>SQRT(Z64^2+Z65^2+Z66^2+Z67^2+Z68^2+Z69^2+Z70^2+Z71^2+Z72^2+Z73^2)</f>
        <v>4.0766285919404961</v>
      </c>
      <c r="X75" s="6"/>
      <c r="Y75" s="6"/>
      <c r="Z75" s="6"/>
      <c r="AA75" s="6"/>
      <c r="AB75" s="6"/>
    </row>
    <row r="76" spans="13:28" x14ac:dyDescent="0.45">
      <c r="T76" s="56" t="s">
        <v>130</v>
      </c>
      <c r="U76" s="56"/>
      <c r="V76" s="56"/>
    </row>
    <row r="77" spans="13:28" ht="29.25" customHeight="1" x14ac:dyDescent="0.45">
      <c r="M77" s="55" t="s">
        <v>131</v>
      </c>
      <c r="N77" s="55"/>
      <c r="O77" s="23" t="s">
        <v>132</v>
      </c>
    </row>
    <row r="78" spans="13:28" x14ac:dyDescent="0.45">
      <c r="M78" s="2" t="s">
        <v>4</v>
      </c>
      <c r="N78" s="24">
        <v>0.37737905524662196</v>
      </c>
      <c r="O78" s="2">
        <v>1</v>
      </c>
    </row>
    <row r="79" spans="13:28" x14ac:dyDescent="0.45">
      <c r="M79" s="2" t="s">
        <v>5</v>
      </c>
      <c r="N79" s="24">
        <v>0.1848887639090013</v>
      </c>
      <c r="O79" s="2">
        <v>4</v>
      </c>
    </row>
    <row r="80" spans="13:28" x14ac:dyDescent="0.45">
      <c r="M80" s="2" t="s">
        <v>6</v>
      </c>
      <c r="N80" s="24">
        <v>0.37737905524662196</v>
      </c>
      <c r="O80" s="2">
        <v>1</v>
      </c>
    </row>
    <row r="81" spans="13:15" x14ac:dyDescent="0.45">
      <c r="M81" s="2" t="s">
        <v>7</v>
      </c>
      <c r="N81" s="24">
        <v>0.26629867056389311</v>
      </c>
      <c r="O81" s="2">
        <v>3</v>
      </c>
    </row>
    <row r="82" spans="13:15" x14ac:dyDescent="0.45">
      <c r="M82" s="2" t="s">
        <v>8</v>
      </c>
      <c r="N82" s="24">
        <v>0.33176989067490548</v>
      </c>
      <c r="O82" s="2">
        <v>2</v>
      </c>
    </row>
    <row r="83" spans="13:15" x14ac:dyDescent="0.45">
      <c r="M83" s="2" t="s">
        <v>9</v>
      </c>
      <c r="N83" s="24">
        <v>0.37737905524662196</v>
      </c>
      <c r="O83" s="2">
        <v>1</v>
      </c>
    </row>
    <row r="84" spans="13:15" x14ac:dyDescent="0.45">
      <c r="M84" s="2" t="s">
        <v>10</v>
      </c>
      <c r="N84" s="24">
        <v>0.1848887639090013</v>
      </c>
      <c r="O84" s="2">
        <v>4</v>
      </c>
    </row>
    <row r="85" spans="13:15" x14ac:dyDescent="0.45">
      <c r="M85" s="2" t="s">
        <v>11</v>
      </c>
      <c r="N85" s="24">
        <v>0.33176989067490548</v>
      </c>
      <c r="O85" s="2">
        <v>2</v>
      </c>
    </row>
    <row r="86" spans="13:15" x14ac:dyDescent="0.45">
      <c r="M86" s="2" t="s">
        <v>12</v>
      </c>
      <c r="N86" s="24">
        <v>0.26629867056389311</v>
      </c>
      <c r="O86" s="2">
        <v>3</v>
      </c>
    </row>
    <row r="87" spans="13:15" x14ac:dyDescent="0.45">
      <c r="M87" s="2" t="s">
        <v>13</v>
      </c>
      <c r="N87" s="24">
        <v>0.37737905524662196</v>
      </c>
      <c r="O87" s="2">
        <v>1</v>
      </c>
    </row>
  </sheetData>
  <mergeCells count="7">
    <mergeCell ref="M77:N77"/>
    <mergeCell ref="T76:V76"/>
    <mergeCell ref="M3:V3"/>
    <mergeCell ref="M18:V18"/>
    <mergeCell ref="M33:V33"/>
    <mergeCell ref="M48:V48"/>
    <mergeCell ref="M63:V6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Closeness Centrality + Harmonic</vt:lpstr>
      <vt:lpstr>Betweenness Centrality</vt:lpstr>
      <vt:lpstr>Matrix Edge Betweenness</vt:lpstr>
      <vt:lpstr>Given Newman</vt:lpstr>
      <vt:lpstr>PageRank</vt:lpstr>
      <vt:lpstr>EigenVector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khanhvvan237@gmail.com</dc:creator>
  <cp:lastModifiedBy>khanhvvan237@gmail.com</cp:lastModifiedBy>
  <dcterms:created xsi:type="dcterms:W3CDTF">2024-12-07T08:28:35Z</dcterms:created>
  <dcterms:modified xsi:type="dcterms:W3CDTF">2024-12-20T18:42:06Z</dcterms:modified>
</cp:coreProperties>
</file>